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2345"/>
  </bookViews>
  <sheets>
    <sheet name="приложение 2" sheetId="1" r:id="rId1"/>
  </sheets>
  <definedNames>
    <definedName name="_xlnm.Print_Titles" localSheetId="0">'приложение 2'!$A:$B,'приложение 2'!$3:$3</definedName>
    <definedName name="_xlnm.Print_Area" localSheetId="0">'приложение 2'!$A$1:$AA$66</definedName>
  </definedNames>
  <calcPr calcId="125725"/>
</workbook>
</file>

<file path=xl/calcChain.xml><?xml version="1.0" encoding="utf-8"?>
<calcChain xmlns="http://schemas.openxmlformats.org/spreadsheetml/2006/main">
  <c r="O42" i="1"/>
  <c r="O35"/>
  <c r="T64" l="1"/>
  <c r="T66" s="1"/>
  <c r="S34" l="1"/>
  <c r="S51"/>
  <c r="J10"/>
  <c r="L64" l="1"/>
  <c r="L66" s="1"/>
  <c r="K64"/>
  <c r="K66" s="1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F10"/>
  <c r="J64" l="1"/>
  <c r="J66" s="1"/>
  <c r="D35"/>
  <c r="C35" s="1"/>
  <c r="D22"/>
  <c r="D13"/>
  <c r="E22"/>
  <c r="E13"/>
  <c r="E10"/>
  <c r="S42"/>
  <c r="S40"/>
  <c r="S36"/>
  <c r="S35"/>
  <c r="S33"/>
  <c r="S32"/>
  <c r="M13"/>
  <c r="M65"/>
  <c r="Q65" s="1"/>
  <c r="M11"/>
  <c r="M12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10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26"/>
  <c r="V27"/>
  <c r="V28"/>
  <c r="V29"/>
  <c r="V30"/>
  <c r="V31"/>
  <c r="V22"/>
  <c r="V23"/>
  <c r="V24"/>
  <c r="V25"/>
  <c r="V17"/>
  <c r="V18"/>
  <c r="V19"/>
  <c r="V20"/>
  <c r="V21"/>
  <c r="V14"/>
  <c r="V15"/>
  <c r="V16"/>
  <c r="V12"/>
  <c r="V13"/>
  <c r="V11"/>
  <c r="V10"/>
  <c r="AA64"/>
  <c r="AA66" s="1"/>
  <c r="Y64"/>
  <c r="Y66" s="1"/>
  <c r="X64"/>
  <c r="X66" s="1"/>
  <c r="W64"/>
  <c r="W66" s="1"/>
  <c r="U64"/>
  <c r="U66" s="1"/>
  <c r="R64"/>
  <c r="R66" s="1"/>
  <c r="P64"/>
  <c r="P66" s="1"/>
  <c r="O64"/>
  <c r="O66" s="1"/>
  <c r="H64"/>
  <c r="H66" s="1"/>
  <c r="G64"/>
  <c r="G66" s="1"/>
  <c r="F63"/>
  <c r="C63"/>
  <c r="F62"/>
  <c r="C62"/>
  <c r="F61"/>
  <c r="C61"/>
  <c r="F60"/>
  <c r="C60"/>
  <c r="F59"/>
  <c r="C59"/>
  <c r="F58"/>
  <c r="C58"/>
  <c r="F57"/>
  <c r="C57"/>
  <c r="F56"/>
  <c r="C56"/>
  <c r="F55"/>
  <c r="C55"/>
  <c r="F54"/>
  <c r="C54"/>
  <c r="F53"/>
  <c r="C53"/>
  <c r="F52"/>
  <c r="C52"/>
  <c r="F51"/>
  <c r="C51"/>
  <c r="F50"/>
  <c r="C50"/>
  <c r="F49"/>
  <c r="C49"/>
  <c r="F48"/>
  <c r="C48"/>
  <c r="F47"/>
  <c r="C47"/>
  <c r="F46"/>
  <c r="C46"/>
  <c r="F45"/>
  <c r="C45"/>
  <c r="F44"/>
  <c r="C44"/>
  <c r="F43"/>
  <c r="C43"/>
  <c r="F42"/>
  <c r="C42"/>
  <c r="F41"/>
  <c r="C41"/>
  <c r="F40"/>
  <c r="C40"/>
  <c r="F39"/>
  <c r="C39"/>
  <c r="F38"/>
  <c r="C38"/>
  <c r="F37"/>
  <c r="C37"/>
  <c r="F36"/>
  <c r="C36"/>
  <c r="F35"/>
  <c r="F34"/>
  <c r="C34"/>
  <c r="F33"/>
  <c r="C33"/>
  <c r="F32"/>
  <c r="C32"/>
  <c r="F31"/>
  <c r="C31"/>
  <c r="F30"/>
  <c r="C30"/>
  <c r="F29"/>
  <c r="C29"/>
  <c r="F28"/>
  <c r="C28"/>
  <c r="F27"/>
  <c r="C27"/>
  <c r="F26"/>
  <c r="C26"/>
  <c r="F25"/>
  <c r="C25"/>
  <c r="F24"/>
  <c r="C24"/>
  <c r="F23"/>
  <c r="C23"/>
  <c r="F22"/>
  <c r="F21"/>
  <c r="C21"/>
  <c r="F20"/>
  <c r="C20"/>
  <c r="F19"/>
  <c r="C19"/>
  <c r="F18"/>
  <c r="C18"/>
  <c r="F17"/>
  <c r="C17"/>
  <c r="F16"/>
  <c r="C16"/>
  <c r="F15"/>
  <c r="C15"/>
  <c r="F14"/>
  <c r="C14"/>
  <c r="F13"/>
  <c r="F12"/>
  <c r="C12"/>
  <c r="F11"/>
  <c r="C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S64" l="1"/>
  <c r="S66" s="1"/>
  <c r="E64"/>
  <c r="E66" s="1"/>
  <c r="C13"/>
  <c r="I13" s="1"/>
  <c r="Q13" s="1"/>
  <c r="C10"/>
  <c r="I10" s="1"/>
  <c r="D64"/>
  <c r="D66" s="1"/>
  <c r="C22"/>
  <c r="I22" s="1"/>
  <c r="Q22" s="1"/>
  <c r="I19"/>
  <c r="Q19" s="1"/>
  <c r="I35"/>
  <c r="Q35" s="1"/>
  <c r="I37"/>
  <c r="Q37" s="1"/>
  <c r="I45"/>
  <c r="Q45" s="1"/>
  <c r="I61"/>
  <c r="Q61" s="1"/>
  <c r="I52"/>
  <c r="Q52" s="1"/>
  <c r="N64"/>
  <c r="N66" s="1"/>
  <c r="V64"/>
  <c r="V66" s="1"/>
  <c r="I11"/>
  <c r="Q11" s="1"/>
  <c r="I44"/>
  <c r="Q44" s="1"/>
  <c r="I28"/>
  <c r="Q28" s="1"/>
  <c r="I20"/>
  <c r="Q20" s="1"/>
  <c r="I32"/>
  <c r="Q32" s="1"/>
  <c r="I38"/>
  <c r="Q38" s="1"/>
  <c r="I48"/>
  <c r="Q48" s="1"/>
  <c r="I21"/>
  <c r="Q21" s="1"/>
  <c r="I27"/>
  <c r="Q27" s="1"/>
  <c r="I59"/>
  <c r="I30"/>
  <c r="Q30" s="1"/>
  <c r="I46"/>
  <c r="Q46" s="1"/>
  <c r="Q10"/>
  <c r="I14"/>
  <c r="Q14" s="1"/>
  <c r="I36"/>
  <c r="Q36" s="1"/>
  <c r="I62"/>
  <c r="Q62" s="1"/>
  <c r="I63"/>
  <c r="Q63" s="1"/>
  <c r="I26"/>
  <c r="Q26" s="1"/>
  <c r="I40"/>
  <c r="Q40" s="1"/>
  <c r="I16"/>
  <c r="Q16" s="1"/>
  <c r="Q59"/>
  <c r="I43"/>
  <c r="Q43" s="1"/>
  <c r="I47"/>
  <c r="Q47" s="1"/>
  <c r="I49"/>
  <c r="Q49" s="1"/>
  <c r="I51"/>
  <c r="Q51" s="1"/>
  <c r="I53"/>
  <c r="Q53" s="1"/>
  <c r="I29"/>
  <c r="Q29" s="1"/>
  <c r="I17"/>
  <c r="Q17" s="1"/>
  <c r="I58"/>
  <c r="Q58" s="1"/>
  <c r="I15"/>
  <c r="Q15" s="1"/>
  <c r="I24"/>
  <c r="Q24" s="1"/>
  <c r="I55"/>
  <c r="Q55" s="1"/>
  <c r="I57"/>
  <c r="Q57" s="1"/>
  <c r="Z64"/>
  <c r="Z66" s="1"/>
  <c r="I12"/>
  <c r="Q12" s="1"/>
  <c r="I31"/>
  <c r="Q31" s="1"/>
  <c r="I33"/>
  <c r="Q33" s="1"/>
  <c r="I42"/>
  <c r="Q42" s="1"/>
  <c r="M64"/>
  <c r="M66" s="1"/>
  <c r="I18"/>
  <c r="Q18" s="1"/>
  <c r="I60"/>
  <c r="Q60" s="1"/>
  <c r="I23"/>
  <c r="Q23" s="1"/>
  <c r="I25"/>
  <c r="Q25" s="1"/>
  <c r="I34"/>
  <c r="Q34" s="1"/>
  <c r="I54"/>
  <c r="Q54" s="1"/>
  <c r="I56"/>
  <c r="Q56" s="1"/>
  <c r="I39"/>
  <c r="Q39" s="1"/>
  <c r="I41"/>
  <c r="Q41" s="1"/>
  <c r="I50"/>
  <c r="Q50" s="1"/>
  <c r="F64"/>
  <c r="F66" s="1"/>
  <c r="C64" l="1"/>
  <c r="C66" s="1"/>
  <c r="Q64"/>
  <c r="Q66" s="1"/>
  <c r="I64"/>
  <c r="I66" s="1"/>
</calcChain>
</file>

<file path=xl/sharedStrings.xml><?xml version="1.0" encoding="utf-8"?>
<sst xmlns="http://schemas.openxmlformats.org/spreadsheetml/2006/main" count="101" uniqueCount="94">
  <si>
    <t>Объемы медицинской помощи, оказываемой в амбулаторных условиях,  на 2024 год</t>
  </si>
  <si>
    <t>№
 п/п</t>
  </si>
  <si>
    <t>Посещения с профилактическими и иными целями</t>
  </si>
  <si>
    <r>
      <t xml:space="preserve">Посещения </t>
    </r>
    <r>
      <rPr>
        <sz val="7"/>
        <rFont val="Times New Roman"/>
        <family val="1"/>
        <charset val="204"/>
      </rPr>
      <t>в</t>
    </r>
    <r>
      <rPr>
        <b/>
        <sz val="7"/>
        <rFont val="Times New Roman"/>
        <family val="1"/>
        <charset val="204"/>
      </rPr>
      <t xml:space="preserve"> неотложной</t>
    </r>
    <r>
      <rPr>
        <sz val="7"/>
        <rFont val="Times New Roman"/>
        <family val="1"/>
        <charset val="204"/>
      </rPr>
      <t xml:space="preserve"> форме</t>
    </r>
  </si>
  <si>
    <t xml:space="preserve">Обращения по поводу заболеваний </t>
  </si>
  <si>
    <r>
      <rPr>
        <b/>
        <sz val="7"/>
        <rFont val="Times New Roman"/>
        <family val="1"/>
        <charset val="204"/>
      </rPr>
      <t xml:space="preserve">УЕТ </t>
    </r>
    <r>
      <rPr>
        <sz val="7"/>
        <rFont val="Times New Roman"/>
        <family val="1"/>
        <charset val="204"/>
      </rPr>
      <t xml:space="preserve">                                           (общее количество, справочно)</t>
    </r>
  </si>
  <si>
    <r>
      <t>Д</t>
    </r>
    <r>
      <rPr>
        <b/>
        <sz val="7"/>
        <rFont val="Times New Roman"/>
        <family val="1"/>
        <charset val="204"/>
      </rPr>
      <t xml:space="preserve">испансерное наблюдение                                                          </t>
    </r>
    <r>
      <rPr>
        <sz val="7"/>
        <rFont val="Times New Roman"/>
        <family val="1"/>
        <charset val="204"/>
      </rPr>
      <t xml:space="preserve"> (за исключением первого посещения ДН) </t>
    </r>
  </si>
  <si>
    <t>в том числе:</t>
  </si>
  <si>
    <r>
      <t>"М</t>
    </r>
    <r>
      <rPr>
        <b/>
        <sz val="7"/>
        <rFont val="Times New Roman"/>
        <family val="1"/>
        <charset val="204"/>
      </rPr>
      <t>едицинская реабилитация</t>
    </r>
    <r>
      <rPr>
        <sz val="7"/>
        <rFont val="Times New Roman"/>
        <family val="1"/>
        <charset val="204"/>
      </rPr>
      <t>" (комплексные посещения)</t>
    </r>
  </si>
  <si>
    <t>Комплексные посещения  (профилактические  медицинские осмотры, включая диспансеризацию)</t>
  </si>
  <si>
    <t>Посещения с иными целями</t>
  </si>
  <si>
    <t>ВСЕГО</t>
  </si>
  <si>
    <t>комплексные посещения</t>
  </si>
  <si>
    <t>Профилактические медициинские осмотры</t>
  </si>
  <si>
    <t>Диспансеризация</t>
  </si>
  <si>
    <t>ИТОГО</t>
  </si>
  <si>
    <t>"онкология"</t>
  </si>
  <si>
    <t>"сахарный диабет"</t>
  </si>
  <si>
    <t>"прочие"</t>
  </si>
  <si>
    <t>профосмотров взрослого населения (включая первое посещение ДН)</t>
  </si>
  <si>
    <t>профосмотров несовершеннолетних</t>
  </si>
  <si>
    <t>Углубленная диспансеризация</t>
  </si>
  <si>
    <t>Разовые посещения по заболеваниям</t>
  </si>
  <si>
    <t>Школа сахарного диабета (комп.пос)</t>
  </si>
  <si>
    <t>Прочие (справки, патронаж и др.)</t>
  </si>
  <si>
    <t xml:space="preserve">ТОГБУЗ «Бондарская ЦРБ» </t>
  </si>
  <si>
    <t>ТОГБУЗ «Жердевская ЦРБ»</t>
  </si>
  <si>
    <t>ТОГБУЗ «Знаменская ЦРБ»</t>
  </si>
  <si>
    <t>ТОГБУЗ «Инжавинская ЦРБ»</t>
  </si>
  <si>
    <t>ТОГБУЗ «Мичуринская ЦРБ»</t>
  </si>
  <si>
    <t>ТОГБУЗ «Мордовская ЦРБ»</t>
  </si>
  <si>
    <t>ТОГБУЗ "Мучкапская ЦРБ им. ак. М.И.Кузина"</t>
  </si>
  <si>
    <t>ТОГБУЗ «Никифоровская ЦРБ»</t>
  </si>
  <si>
    <t>ТОГБУЗ «Первомайская ЦРБ»</t>
  </si>
  <si>
    <t>ТОГБУЗ «Петровская ЦРБ»</t>
  </si>
  <si>
    <t>ТОГБУЗ «Пичаевская ЦРБ»</t>
  </si>
  <si>
    <t>ТОГБУЗ «Ржаксинская ЦРБ»</t>
  </si>
  <si>
    <t>ТОГБУЗ «Сампурская ЦРБ»</t>
  </si>
  <si>
    <t>ТОГБУЗ «Сосновская ЦРБ»</t>
  </si>
  <si>
    <t>ТОГБУЗ «Староюрьевская ЦРБ»</t>
  </si>
  <si>
    <t>ТОГБУЗ «Тамбовская ЦРБ»</t>
  </si>
  <si>
    <t>ТОГБУЗ «Токаревская ЦРБ»</t>
  </si>
  <si>
    <t>ТОГБУЗ «Уметская ЦРБ»</t>
  </si>
  <si>
    <t>ТОГБУЗ «Кирсановская ЦРБ»</t>
  </si>
  <si>
    <t>ТОГБУЗ «Моршанская ЦРБ»</t>
  </si>
  <si>
    <t>ТОГБУЗ «Рассказовская ЦРБ»</t>
  </si>
  <si>
    <t>ТОГБУЗ «Уваровская ЦРБ»</t>
  </si>
  <si>
    <t>ТОГБУЗ «Городская больница им.С.С.Брюхоненко города Мичуринска»</t>
  </si>
  <si>
    <t>ТОГБУЗ «Городская больница №2 города Мичуринска»</t>
  </si>
  <si>
    <t>ТОГБУЗ "Городская детская поликлиника имени. В.Коваля г. Тамбова"</t>
  </si>
  <si>
    <t>ТОГБУЗ «Городская клиническая больница имени Архиепископа Луки г. Тамбова»</t>
  </si>
  <si>
    <t>ТОГБУЗ «Городская клиническая больница №4 г.Тамбова»</t>
  </si>
  <si>
    <t>ФКУЗ "МСЧ МВД РФ по Тамбовской области"</t>
  </si>
  <si>
    <t>ТОГБУЗ "Городская клиническая больница г.Котовска"</t>
  </si>
  <si>
    <t>ТОГБУЗ «Городская клиническая больница №3 им.И.С.Долгушина г.Тамбова»</t>
  </si>
  <si>
    <t>ТОГБУЗ «Городская клиническая поликлиника № 5 г.Тамбова»</t>
  </si>
  <si>
    <t>ГБУЗ «Тамбовский областной госпиталь для  ветеранов войн»</t>
  </si>
  <si>
    <t>ЧУЗ  "РЖД-Медицина"  г.Мичуринск"</t>
  </si>
  <si>
    <t>ТОГАУЗ «Городская стоматологическая поликлиника №2 города Тамбова»</t>
  </si>
  <si>
    <t>ГБУЗ "Тамбовская областная стоматологическая клиническая поликлиника"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</si>
  <si>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</si>
  <si>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</si>
  <si>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ОГБУЗ "Тамбовская офтальмологическая клиническая больница"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</si>
  <si>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</si>
  <si>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</si>
  <si>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ГБУЗ "Тамбовский областной кожно-венерологический клинический диспансер"</t>
  </si>
  <si>
    <t>Тамбовский филиал ФГБУ "МНТК "Микрохирургия глаза" им. академика С.Н.Федорова" Минздрава России</t>
  </si>
  <si>
    <t>Филиал ООО "Медторгсервис" в г.Тамбов</t>
  </si>
  <si>
    <t>Филиал ООО "БМК" в г.Тамбов</t>
  </si>
  <si>
    <t>Филиал ООО "БМК" в г.Мичуринске</t>
  </si>
  <si>
    <t>ООО "ДЦ Нефрос-Тамбов"</t>
  </si>
  <si>
    <t>ООО "Фрезениус Нефрокеа"</t>
  </si>
  <si>
    <t>ООО "Нефролайн"</t>
  </si>
  <si>
    <t>ООО Фирма АМАЛ</t>
  </si>
  <si>
    <t>ООО "Апекс"</t>
  </si>
  <si>
    <t>ООО "БИЗНЕСПРО"</t>
  </si>
  <si>
    <t>ООО "ДИАЛИЗ-МЕД ТАМБОВ"</t>
  </si>
  <si>
    <t>ООО "МЕГАКЛИНИКА"</t>
  </si>
  <si>
    <t>ООО "МЦ НАДЕЖДА"</t>
  </si>
  <si>
    <t>ИТОГО по МО</t>
  </si>
  <si>
    <t>МТР</t>
  </si>
  <si>
    <t>"болезни системы кровообращения"</t>
  </si>
  <si>
    <t xml:space="preserve">ВСЕГО  </t>
  </si>
  <si>
    <t>в том числе</t>
  </si>
  <si>
    <t>мужчины</t>
  </si>
  <si>
    <t>женщины</t>
  </si>
  <si>
    <t>Наименование медицинской организации</t>
  </si>
  <si>
    <t>справочно</t>
  </si>
  <si>
    <t>ДВН репродуктивного возраста для оценки репродуктивного здоровья</t>
  </si>
  <si>
    <t xml:space="preserve"> диспансеризация взрослого населения ( ДВН) 
(1 этап)</t>
  </si>
  <si>
    <t>в том числе 2 этап ДВН</t>
  </si>
  <si>
    <t>Приложение №2</t>
  </si>
  <si>
    <t>к протоколу заседания Комиссии по разработке территориальной программы обязательного медицинского страхования от 03.05.2024г. №4</t>
  </si>
  <si>
    <t>продолжение Приложения №2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</si>
</sst>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</cellStyleXfs>
  <cellXfs count="71">
    <xf numFmtId="0" fontId="0" fillId="0" borderId="0" xfId="0"/>
    <xf numFmtId="0" fontId="2" fillId="0" borderId="0" xfId="0" applyFont="1" applyFill="1" applyBorder="1"/>
    <xf numFmtId="3" fontId="2" fillId="0" borderId="0" xfId="0" applyNumberFormat="1" applyFont="1" applyFill="1" applyBorder="1"/>
    <xf numFmtId="3" fontId="3" fillId="0" borderId="0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9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3" fontId="10" fillId="0" borderId="2" xfId="0" applyNumberFormat="1" applyFont="1" applyFill="1" applyBorder="1" applyAlignment="1">
      <alignment vertical="center" wrapText="1"/>
    </xf>
    <xf numFmtId="3" fontId="10" fillId="0" borderId="2" xfId="0" applyNumberFormat="1" applyFont="1" applyFill="1" applyBorder="1"/>
    <xf numFmtId="3" fontId="10" fillId="0" borderId="2" xfId="0" applyNumberFormat="1" applyFont="1" applyFill="1" applyBorder="1" applyAlignment="1">
      <alignment horizontal="right"/>
    </xf>
    <xf numFmtId="3" fontId="11" fillId="0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3" fontId="11" fillId="0" borderId="2" xfId="0" applyNumberFormat="1" applyFont="1" applyFill="1" applyBorder="1"/>
    <xf numFmtId="0" fontId="4" fillId="0" borderId="1" xfId="0" applyFont="1" applyFill="1" applyBorder="1" applyAlignment="1">
      <alignment wrapText="1"/>
    </xf>
    <xf numFmtId="3" fontId="19" fillId="0" borderId="0" xfId="0" applyNumberFormat="1" applyFont="1" applyFill="1" applyBorder="1"/>
    <xf numFmtId="0" fontId="20" fillId="0" borderId="1" xfId="0" applyFont="1" applyFill="1" applyBorder="1" applyAlignment="1">
      <alignment wrapText="1"/>
    </xf>
    <xf numFmtId="3" fontId="21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right"/>
    </xf>
    <xf numFmtId="3" fontId="23" fillId="0" borderId="2" xfId="0" applyNumberFormat="1" applyFont="1" applyFill="1" applyBorder="1"/>
    <xf numFmtId="3" fontId="23" fillId="0" borderId="2" xfId="0" applyNumberFormat="1" applyFont="1" applyFill="1" applyBorder="1" applyAlignment="1">
      <alignment horizontal="right"/>
    </xf>
    <xf numFmtId="3" fontId="11" fillId="0" borderId="6" xfId="0" applyNumberFormat="1" applyFont="1" applyFill="1" applyBorder="1"/>
    <xf numFmtId="3" fontId="23" fillId="0" borderId="6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left"/>
    </xf>
    <xf numFmtId="3" fontId="2" fillId="0" borderId="0" xfId="1" applyNumberFormat="1" applyFont="1" applyFill="1" applyBorder="1" applyAlignment="1">
      <alignment horizontal="left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3" fontId="21" fillId="0" borderId="7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7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0">
    <cellStyle name="Excel Built-in Excel Built-in Excel Built-in Excel Built-in Excel Built-in Excel Built-in Normal" xfId="2"/>
    <cellStyle name="Excel Built-in Normal" xfId="3"/>
    <cellStyle name="Обычный" xfId="0" builtinId="0"/>
    <cellStyle name="Обычный 13" xfId="4"/>
    <cellStyle name="Обычный 2" xfId="1"/>
    <cellStyle name="Обычный 2 2" xfId="5"/>
    <cellStyle name="Обычный 3" xfId="6"/>
    <cellStyle name="Обычный 4" xfId="7"/>
    <cellStyle name="Обычный 5" xfId="8"/>
    <cellStyle name="Обычный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A66"/>
  <sheetViews>
    <sheetView showZeros="0" tabSelected="1" view="pageBreakPreview" zoomScale="120" zoomScaleNormal="100" zoomScaleSheetLayoutView="120" workbookViewId="0">
      <pane xSplit="2" ySplit="9" topLeftCell="F10" activePane="bottomRight" state="frozen"/>
      <selection pane="topRight" activeCell="C1" sqref="C1"/>
      <selection pane="bottomLeft" activeCell="A8" sqref="A8"/>
      <selection pane="bottomRight" activeCell="B71" sqref="B71"/>
    </sheetView>
  </sheetViews>
  <sheetFormatPr defaultRowHeight="11.25" outlineLevelCol="1"/>
  <cols>
    <col min="1" max="1" width="3.5703125" style="1" customWidth="1"/>
    <col min="2" max="2" width="38.85546875" style="1" customWidth="1"/>
    <col min="3" max="3" width="7.7109375" style="1" customWidth="1"/>
    <col min="4" max="4" width="9" style="2" customWidth="1" outlineLevel="1"/>
    <col min="5" max="5" width="9.140625" style="2" customWidth="1" outlineLevel="1"/>
    <col min="6" max="6" width="7" style="2" customWidth="1" outlineLevel="1"/>
    <col min="7" max="7" width="10.7109375" style="2" customWidth="1" outlineLevel="1"/>
    <col min="8" max="8" width="8.5703125" style="2" customWidth="1" outlineLevel="1"/>
    <col min="9" max="9" width="7.140625" style="3" customWidth="1" outlineLevel="1"/>
    <col min="10" max="12" width="7.140625" style="25" customWidth="1" outlineLevel="1"/>
    <col min="13" max="13" width="8.28515625" style="3" customWidth="1" outlineLevel="1"/>
    <col min="14" max="14" width="9" style="3" customWidth="1" outlineLevel="1"/>
    <col min="15" max="15" width="7.5703125" style="3" customWidth="1" outlineLevel="1"/>
    <col min="16" max="16" width="8" style="3" customWidth="1" outlineLevel="1"/>
    <col min="17" max="17" width="9" style="3" customWidth="1" outlineLevel="1"/>
    <col min="18" max="18" width="9.42578125" style="3" customWidth="1" outlineLevel="1"/>
    <col min="19" max="20" width="8.85546875" style="3" customWidth="1" outlineLevel="1"/>
    <col min="21" max="21" width="10.5703125" style="2" customWidth="1" outlineLevel="1"/>
    <col min="22" max="22" width="10.5703125" style="3" customWidth="1" outlineLevel="1"/>
    <col min="23" max="23" width="7.85546875" style="2" customWidth="1" outlineLevel="1"/>
    <col min="24" max="24" width="8.140625" style="2" customWidth="1" outlineLevel="1"/>
    <col min="25" max="25" width="11.28515625" style="2" customWidth="1" outlineLevel="1"/>
    <col min="26" max="26" width="7.42578125" style="3" customWidth="1" outlineLevel="1"/>
    <col min="27" max="27" width="10.42578125" style="3" customWidth="1" outlineLevel="1"/>
    <col min="28" max="16384" width="9.140625" style="1"/>
  </cols>
  <sheetData>
    <row r="1" spans="1:27">
      <c r="N1" s="34" t="s">
        <v>91</v>
      </c>
      <c r="O1" s="34"/>
      <c r="P1" s="34"/>
      <c r="Q1" s="34"/>
      <c r="W1" s="34" t="s">
        <v>93</v>
      </c>
      <c r="X1" s="34"/>
      <c r="Y1" s="34"/>
      <c r="Z1" s="34"/>
      <c r="AA1" s="34"/>
    </row>
    <row r="2" spans="1:27" ht="35.25" customHeight="1">
      <c r="N2" s="35" t="s">
        <v>92</v>
      </c>
      <c r="O2" s="35"/>
      <c r="P2" s="35"/>
      <c r="Q2" s="35"/>
      <c r="W2" s="35" t="s">
        <v>92</v>
      </c>
      <c r="X2" s="35"/>
      <c r="Y2" s="35"/>
      <c r="Z2" s="35"/>
      <c r="AA2" s="35"/>
    </row>
    <row r="3" spans="1:27" s="4" customFormat="1" ht="52.5" customHeight="1">
      <c r="A3" s="66" t="s">
        <v>0</v>
      </c>
      <c r="B3" s="66"/>
      <c r="C3" s="24"/>
      <c r="D3" s="24"/>
      <c r="E3" s="24"/>
      <c r="F3" s="24"/>
      <c r="G3" s="24"/>
      <c r="H3" s="24"/>
      <c r="I3" s="24"/>
      <c r="J3" s="26"/>
      <c r="K3" s="26"/>
      <c r="L3" s="26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21.75" customHeight="1">
      <c r="A4" s="68" t="s">
        <v>1</v>
      </c>
      <c r="B4" s="70" t="s">
        <v>86</v>
      </c>
      <c r="C4" s="52" t="s">
        <v>2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67" t="s">
        <v>3</v>
      </c>
      <c r="S4" s="58" t="s">
        <v>4</v>
      </c>
      <c r="T4" s="59"/>
      <c r="U4" s="51" t="s">
        <v>5</v>
      </c>
      <c r="V4" s="51" t="s">
        <v>6</v>
      </c>
      <c r="W4" s="37" t="s">
        <v>7</v>
      </c>
      <c r="X4" s="37"/>
      <c r="Y4" s="37"/>
      <c r="Z4" s="37"/>
      <c r="AA4" s="51" t="s">
        <v>8</v>
      </c>
    </row>
    <row r="5" spans="1:27" s="5" customFormat="1" ht="21" customHeight="1">
      <c r="A5" s="69"/>
      <c r="B5" s="70"/>
      <c r="C5" s="48" t="s">
        <v>9</v>
      </c>
      <c r="D5" s="49"/>
      <c r="E5" s="49"/>
      <c r="F5" s="49"/>
      <c r="G5" s="49"/>
      <c r="H5" s="49"/>
      <c r="I5" s="49"/>
      <c r="J5" s="49"/>
      <c r="K5" s="49"/>
      <c r="L5" s="50"/>
      <c r="M5" s="36" t="s">
        <v>10</v>
      </c>
      <c r="N5" s="36"/>
      <c r="O5" s="36"/>
      <c r="P5" s="36"/>
      <c r="Q5" s="37" t="s">
        <v>11</v>
      </c>
      <c r="R5" s="67"/>
      <c r="S5" s="60" t="s">
        <v>11</v>
      </c>
      <c r="T5" s="63" t="s">
        <v>90</v>
      </c>
      <c r="U5" s="51"/>
      <c r="V5" s="51"/>
      <c r="W5" s="37" t="s">
        <v>12</v>
      </c>
      <c r="X5" s="37"/>
      <c r="Y5" s="37"/>
      <c r="Z5" s="37"/>
      <c r="AA5" s="51"/>
    </row>
    <row r="6" spans="1:27" s="5" customFormat="1" ht="10.5" customHeight="1">
      <c r="A6" s="69"/>
      <c r="B6" s="70"/>
      <c r="C6" s="53" t="s">
        <v>13</v>
      </c>
      <c r="D6" s="54" t="s">
        <v>7</v>
      </c>
      <c r="E6" s="54"/>
      <c r="F6" s="53" t="s">
        <v>14</v>
      </c>
      <c r="G6" s="54" t="s">
        <v>7</v>
      </c>
      <c r="H6" s="54"/>
      <c r="I6" s="36" t="s">
        <v>15</v>
      </c>
      <c r="J6" s="38" t="s">
        <v>87</v>
      </c>
      <c r="K6" s="39"/>
      <c r="L6" s="39"/>
      <c r="M6" s="37" t="s">
        <v>10</v>
      </c>
      <c r="N6" s="36" t="s">
        <v>7</v>
      </c>
      <c r="O6" s="36"/>
      <c r="P6" s="36"/>
      <c r="Q6" s="37"/>
      <c r="R6" s="67"/>
      <c r="S6" s="61"/>
      <c r="T6" s="64"/>
      <c r="U6" s="51"/>
      <c r="V6" s="51"/>
      <c r="W6" s="51" t="s">
        <v>16</v>
      </c>
      <c r="X6" s="51" t="s">
        <v>17</v>
      </c>
      <c r="Y6" s="51" t="s">
        <v>81</v>
      </c>
      <c r="Z6" s="37" t="s">
        <v>18</v>
      </c>
      <c r="AA6" s="51"/>
    </row>
    <row r="7" spans="1:27" s="5" customFormat="1" ht="32.25" customHeight="1">
      <c r="A7" s="69"/>
      <c r="B7" s="70"/>
      <c r="C7" s="53"/>
      <c r="D7" s="55" t="s">
        <v>19</v>
      </c>
      <c r="E7" s="55" t="s">
        <v>20</v>
      </c>
      <c r="F7" s="53"/>
      <c r="G7" s="55" t="s">
        <v>89</v>
      </c>
      <c r="H7" s="55" t="s">
        <v>21</v>
      </c>
      <c r="I7" s="36"/>
      <c r="J7" s="38" t="s">
        <v>88</v>
      </c>
      <c r="K7" s="39"/>
      <c r="L7" s="40"/>
      <c r="M7" s="37"/>
      <c r="N7" s="45" t="s">
        <v>22</v>
      </c>
      <c r="O7" s="45" t="s">
        <v>23</v>
      </c>
      <c r="P7" s="45" t="s">
        <v>24</v>
      </c>
      <c r="Q7" s="37"/>
      <c r="R7" s="67"/>
      <c r="S7" s="61"/>
      <c r="T7" s="64"/>
      <c r="U7" s="51"/>
      <c r="V7" s="51"/>
      <c r="W7" s="51"/>
      <c r="X7" s="51"/>
      <c r="Y7" s="51"/>
      <c r="Z7" s="37"/>
      <c r="AA7" s="51"/>
    </row>
    <row r="8" spans="1:27" s="5" customFormat="1" ht="10.5" customHeight="1">
      <c r="A8" s="69"/>
      <c r="B8" s="70"/>
      <c r="C8" s="53"/>
      <c r="D8" s="56"/>
      <c r="E8" s="56"/>
      <c r="F8" s="53"/>
      <c r="G8" s="56"/>
      <c r="H8" s="56"/>
      <c r="I8" s="36"/>
      <c r="J8" s="41" t="s">
        <v>82</v>
      </c>
      <c r="K8" s="43" t="s">
        <v>83</v>
      </c>
      <c r="L8" s="44"/>
      <c r="M8" s="37"/>
      <c r="N8" s="46"/>
      <c r="O8" s="46"/>
      <c r="P8" s="46"/>
      <c r="Q8" s="37"/>
      <c r="R8" s="67"/>
      <c r="S8" s="61"/>
      <c r="T8" s="64"/>
      <c r="U8" s="51"/>
      <c r="V8" s="51"/>
      <c r="W8" s="51"/>
      <c r="X8" s="51"/>
      <c r="Y8" s="51"/>
      <c r="Z8" s="37"/>
      <c r="AA8" s="51"/>
    </row>
    <row r="9" spans="1:27" s="6" customFormat="1">
      <c r="A9" s="69"/>
      <c r="B9" s="70"/>
      <c r="C9" s="53"/>
      <c r="D9" s="57"/>
      <c r="E9" s="57"/>
      <c r="F9" s="53"/>
      <c r="G9" s="57"/>
      <c r="H9" s="57"/>
      <c r="I9" s="36"/>
      <c r="J9" s="42"/>
      <c r="K9" s="27" t="s">
        <v>84</v>
      </c>
      <c r="L9" s="27" t="s">
        <v>85</v>
      </c>
      <c r="M9" s="37"/>
      <c r="N9" s="47"/>
      <c r="O9" s="47"/>
      <c r="P9" s="47"/>
      <c r="Q9" s="37"/>
      <c r="R9" s="67"/>
      <c r="S9" s="62"/>
      <c r="T9" s="65"/>
      <c r="U9" s="51"/>
      <c r="V9" s="51"/>
      <c r="W9" s="51"/>
      <c r="X9" s="51"/>
      <c r="Y9" s="51"/>
      <c r="Z9" s="37"/>
      <c r="AA9" s="51"/>
    </row>
    <row r="10" spans="1:27" ht="12.75">
      <c r="A10" s="33">
        <v>1</v>
      </c>
      <c r="B10" s="7" t="s">
        <v>25</v>
      </c>
      <c r="C10" s="8">
        <f>D10+E10</f>
        <v>2302</v>
      </c>
      <c r="D10" s="9">
        <v>1362</v>
      </c>
      <c r="E10" s="10">
        <f>1016-76</f>
        <v>940</v>
      </c>
      <c r="F10" s="10">
        <f t="shared" ref="F10:F41" si="0">G10+H10</f>
        <v>3442</v>
      </c>
      <c r="G10" s="10">
        <v>3295</v>
      </c>
      <c r="H10" s="10">
        <v>147</v>
      </c>
      <c r="I10" s="11">
        <f>C10+F10</f>
        <v>5744</v>
      </c>
      <c r="J10" s="28">
        <f>K10+L10</f>
        <v>314</v>
      </c>
      <c r="K10" s="28">
        <v>125</v>
      </c>
      <c r="L10" s="28">
        <v>189</v>
      </c>
      <c r="M10" s="11">
        <f>N10+O10+P10</f>
        <v>15279</v>
      </c>
      <c r="N10" s="10">
        <v>12576</v>
      </c>
      <c r="O10" s="10">
        <v>80</v>
      </c>
      <c r="P10" s="10">
        <v>2623</v>
      </c>
      <c r="Q10" s="11">
        <f t="shared" ref="Q10:Q41" si="1">I10+M10</f>
        <v>21023</v>
      </c>
      <c r="R10" s="11">
        <v>3794</v>
      </c>
      <c r="S10" s="11">
        <v>14580</v>
      </c>
      <c r="T10" s="10">
        <v>679</v>
      </c>
      <c r="U10" s="10">
        <v>21024</v>
      </c>
      <c r="V10" s="11">
        <f t="shared" ref="V10:V31" si="2">W10+X10+Y10+Z10</f>
        <v>4652</v>
      </c>
      <c r="W10" s="10">
        <v>491</v>
      </c>
      <c r="X10" s="10">
        <v>1043</v>
      </c>
      <c r="Y10" s="10">
        <v>2656</v>
      </c>
      <c r="Z10" s="10">
        <v>462</v>
      </c>
      <c r="AA10" s="11">
        <v>0</v>
      </c>
    </row>
    <row r="11" spans="1:27" ht="12.75">
      <c r="A11" s="33">
        <f>A10+1</f>
        <v>2</v>
      </c>
      <c r="B11" s="7" t="s">
        <v>26</v>
      </c>
      <c r="C11" s="8">
        <f t="shared" ref="C11:C63" si="3">D11+E11</f>
        <v>6885</v>
      </c>
      <c r="D11" s="9">
        <v>3554</v>
      </c>
      <c r="E11" s="10">
        <v>3331</v>
      </c>
      <c r="F11" s="10">
        <f t="shared" si="0"/>
        <v>9020</v>
      </c>
      <c r="G11" s="10">
        <v>8635</v>
      </c>
      <c r="H11" s="10">
        <v>385</v>
      </c>
      <c r="I11" s="11">
        <f t="shared" ref="I11:I63" si="4">C11+F11</f>
        <v>15905</v>
      </c>
      <c r="J11" s="28">
        <f t="shared" ref="J11:J62" si="5">K11+L11</f>
        <v>1028</v>
      </c>
      <c r="K11" s="28">
        <v>373</v>
      </c>
      <c r="L11" s="28">
        <v>655</v>
      </c>
      <c r="M11" s="11">
        <f t="shared" ref="M11:M63" si="6">N11+O11+P11</f>
        <v>31936</v>
      </c>
      <c r="N11" s="10">
        <v>27570</v>
      </c>
      <c r="O11" s="10">
        <v>80</v>
      </c>
      <c r="P11" s="10">
        <v>4286</v>
      </c>
      <c r="Q11" s="11">
        <f t="shared" si="1"/>
        <v>47841</v>
      </c>
      <c r="R11" s="11">
        <v>9043</v>
      </c>
      <c r="S11" s="11">
        <v>32845</v>
      </c>
      <c r="T11" s="10">
        <v>1771</v>
      </c>
      <c r="U11" s="10">
        <v>74771</v>
      </c>
      <c r="V11" s="11">
        <f t="shared" si="2"/>
        <v>5532</v>
      </c>
      <c r="W11" s="10">
        <v>1056</v>
      </c>
      <c r="X11" s="10">
        <v>1390</v>
      </c>
      <c r="Y11" s="10">
        <v>2477</v>
      </c>
      <c r="Z11" s="10">
        <v>609</v>
      </c>
      <c r="AA11" s="11">
        <v>0</v>
      </c>
    </row>
    <row r="12" spans="1:27" ht="12.75">
      <c r="A12" s="33">
        <f t="shared" ref="A12:A63" si="7">A11+1</f>
        <v>3</v>
      </c>
      <c r="B12" s="7" t="s">
        <v>27</v>
      </c>
      <c r="C12" s="8">
        <f t="shared" si="3"/>
        <v>4215</v>
      </c>
      <c r="D12" s="9">
        <v>2083</v>
      </c>
      <c r="E12" s="10">
        <v>2132</v>
      </c>
      <c r="F12" s="10">
        <f t="shared" si="0"/>
        <v>5287</v>
      </c>
      <c r="G12" s="10">
        <v>5062</v>
      </c>
      <c r="H12" s="10">
        <v>225</v>
      </c>
      <c r="I12" s="11">
        <f t="shared" si="4"/>
        <v>9502</v>
      </c>
      <c r="J12" s="28">
        <f t="shared" si="5"/>
        <v>589</v>
      </c>
      <c r="K12" s="28">
        <v>214</v>
      </c>
      <c r="L12" s="28">
        <v>375</v>
      </c>
      <c r="M12" s="11">
        <f t="shared" si="6"/>
        <v>23838</v>
      </c>
      <c r="N12" s="10">
        <v>19964</v>
      </c>
      <c r="O12" s="10">
        <v>50</v>
      </c>
      <c r="P12" s="10">
        <v>3824</v>
      </c>
      <c r="Q12" s="11">
        <f t="shared" si="1"/>
        <v>33340</v>
      </c>
      <c r="R12" s="11">
        <v>6020</v>
      </c>
      <c r="S12" s="11">
        <v>24629</v>
      </c>
      <c r="T12" s="10">
        <v>1038</v>
      </c>
      <c r="U12" s="10">
        <v>42946</v>
      </c>
      <c r="V12" s="11">
        <f t="shared" si="2"/>
        <v>5157</v>
      </c>
      <c r="W12" s="10">
        <v>902</v>
      </c>
      <c r="X12" s="10">
        <v>981</v>
      </c>
      <c r="Y12" s="10">
        <v>2493</v>
      </c>
      <c r="Z12" s="10">
        <v>781</v>
      </c>
      <c r="AA12" s="11">
        <v>0</v>
      </c>
    </row>
    <row r="13" spans="1:27" ht="12.75">
      <c r="A13" s="33">
        <f t="shared" si="7"/>
        <v>4</v>
      </c>
      <c r="B13" s="7" t="s">
        <v>28</v>
      </c>
      <c r="C13" s="8">
        <f t="shared" si="3"/>
        <v>5216</v>
      </c>
      <c r="D13" s="9">
        <f>2685+233</f>
        <v>2918</v>
      </c>
      <c r="E13" s="10">
        <f>2531-233</f>
        <v>2298</v>
      </c>
      <c r="F13" s="10">
        <f t="shared" si="0"/>
        <v>6814</v>
      </c>
      <c r="G13" s="10">
        <v>6523</v>
      </c>
      <c r="H13" s="10">
        <v>291</v>
      </c>
      <c r="I13" s="11">
        <f t="shared" si="4"/>
        <v>12030</v>
      </c>
      <c r="J13" s="28">
        <f t="shared" si="5"/>
        <v>715</v>
      </c>
      <c r="K13" s="28">
        <v>279</v>
      </c>
      <c r="L13" s="28">
        <v>436</v>
      </c>
      <c r="M13" s="11">
        <f>N13+O13+P13</f>
        <v>17836</v>
      </c>
      <c r="N13" s="10">
        <v>15410</v>
      </c>
      <c r="O13" s="10">
        <v>70</v>
      </c>
      <c r="P13" s="10">
        <v>2356</v>
      </c>
      <c r="Q13" s="11">
        <f t="shared" si="1"/>
        <v>29866</v>
      </c>
      <c r="R13" s="11">
        <v>5546</v>
      </c>
      <c r="S13" s="11">
        <v>18463</v>
      </c>
      <c r="T13" s="10">
        <v>1338</v>
      </c>
      <c r="U13" s="10">
        <v>28622</v>
      </c>
      <c r="V13" s="11">
        <f t="shared" si="2"/>
        <v>4564</v>
      </c>
      <c r="W13" s="10">
        <v>825</v>
      </c>
      <c r="X13" s="10">
        <v>981</v>
      </c>
      <c r="Y13" s="10">
        <v>2337</v>
      </c>
      <c r="Z13" s="10">
        <v>421</v>
      </c>
      <c r="AA13" s="11">
        <v>0</v>
      </c>
    </row>
    <row r="14" spans="1:27" ht="12.75">
      <c r="A14" s="33">
        <f t="shared" si="7"/>
        <v>5</v>
      </c>
      <c r="B14" s="7" t="s">
        <v>29</v>
      </c>
      <c r="C14" s="8">
        <f t="shared" si="3"/>
        <v>7609</v>
      </c>
      <c r="D14" s="9">
        <v>3894</v>
      </c>
      <c r="E14" s="10">
        <v>3715</v>
      </c>
      <c r="F14" s="10">
        <f t="shared" si="0"/>
        <v>9880</v>
      </c>
      <c r="G14" s="10">
        <v>9459</v>
      </c>
      <c r="H14" s="10">
        <v>421</v>
      </c>
      <c r="I14" s="11">
        <f t="shared" si="4"/>
        <v>17489</v>
      </c>
      <c r="J14" s="28">
        <f t="shared" si="5"/>
        <v>1318</v>
      </c>
      <c r="K14" s="28">
        <v>435</v>
      </c>
      <c r="L14" s="28">
        <v>883</v>
      </c>
      <c r="M14" s="11">
        <f t="shared" si="6"/>
        <v>34944</v>
      </c>
      <c r="N14" s="10">
        <v>28071</v>
      </c>
      <c r="O14" s="10">
        <v>270</v>
      </c>
      <c r="P14" s="10">
        <v>6603</v>
      </c>
      <c r="Q14" s="11">
        <f t="shared" si="1"/>
        <v>52433</v>
      </c>
      <c r="R14" s="11">
        <v>10229</v>
      </c>
      <c r="S14" s="11">
        <v>31463</v>
      </c>
      <c r="T14" s="10">
        <v>1941</v>
      </c>
      <c r="U14" s="10">
        <v>46569</v>
      </c>
      <c r="V14" s="11">
        <f t="shared" si="2"/>
        <v>6926</v>
      </c>
      <c r="W14" s="10">
        <v>842</v>
      </c>
      <c r="X14" s="10">
        <v>1748</v>
      </c>
      <c r="Y14" s="10">
        <v>3447</v>
      </c>
      <c r="Z14" s="10">
        <v>889</v>
      </c>
      <c r="AA14" s="11">
        <v>0</v>
      </c>
    </row>
    <row r="15" spans="1:27" ht="12.75">
      <c r="A15" s="33">
        <f t="shared" si="7"/>
        <v>6</v>
      </c>
      <c r="B15" s="7" t="s">
        <v>30</v>
      </c>
      <c r="C15" s="8">
        <f t="shared" si="3"/>
        <v>3685</v>
      </c>
      <c r="D15" s="9">
        <v>2105</v>
      </c>
      <c r="E15" s="10">
        <v>1580</v>
      </c>
      <c r="F15" s="10">
        <f t="shared" si="0"/>
        <v>5341</v>
      </c>
      <c r="G15" s="10">
        <v>5113</v>
      </c>
      <c r="H15" s="10">
        <v>228</v>
      </c>
      <c r="I15" s="11">
        <f t="shared" si="4"/>
        <v>9026</v>
      </c>
      <c r="J15" s="28">
        <f t="shared" si="5"/>
        <v>521</v>
      </c>
      <c r="K15" s="28">
        <v>200</v>
      </c>
      <c r="L15" s="28">
        <v>321</v>
      </c>
      <c r="M15" s="11">
        <f t="shared" si="6"/>
        <v>19861</v>
      </c>
      <c r="N15" s="10">
        <v>16418</v>
      </c>
      <c r="O15" s="10">
        <v>60</v>
      </c>
      <c r="P15" s="10">
        <v>3383</v>
      </c>
      <c r="Q15" s="11">
        <f t="shared" si="1"/>
        <v>28887</v>
      </c>
      <c r="R15" s="11">
        <v>4297</v>
      </c>
      <c r="S15" s="11">
        <v>17685</v>
      </c>
      <c r="T15" s="10">
        <v>1049</v>
      </c>
      <c r="U15" s="10">
        <v>30590</v>
      </c>
      <c r="V15" s="11">
        <f t="shared" si="2"/>
        <v>4858</v>
      </c>
      <c r="W15" s="10">
        <v>585</v>
      </c>
      <c r="X15" s="10">
        <v>1515</v>
      </c>
      <c r="Y15" s="10">
        <v>2255</v>
      </c>
      <c r="Z15" s="10">
        <v>503</v>
      </c>
      <c r="AA15" s="11">
        <v>0</v>
      </c>
    </row>
    <row r="16" spans="1:27" ht="15" customHeight="1">
      <c r="A16" s="33">
        <f t="shared" si="7"/>
        <v>7</v>
      </c>
      <c r="B16" s="7" t="s">
        <v>31</v>
      </c>
      <c r="C16" s="8">
        <f t="shared" si="3"/>
        <v>3092</v>
      </c>
      <c r="D16" s="9">
        <v>1706</v>
      </c>
      <c r="E16" s="10">
        <v>1386</v>
      </c>
      <c r="F16" s="10">
        <f t="shared" si="0"/>
        <v>4328</v>
      </c>
      <c r="G16" s="10">
        <v>4143</v>
      </c>
      <c r="H16" s="10">
        <v>185</v>
      </c>
      <c r="I16" s="11">
        <f t="shared" si="4"/>
        <v>7420</v>
      </c>
      <c r="J16" s="28">
        <f t="shared" si="5"/>
        <v>399</v>
      </c>
      <c r="K16" s="28">
        <v>156</v>
      </c>
      <c r="L16" s="28">
        <v>243</v>
      </c>
      <c r="M16" s="11">
        <f t="shared" si="6"/>
        <v>20903</v>
      </c>
      <c r="N16" s="10">
        <v>17411</v>
      </c>
      <c r="O16" s="10">
        <v>130</v>
      </c>
      <c r="P16" s="10">
        <v>3362</v>
      </c>
      <c r="Q16" s="11">
        <f t="shared" si="1"/>
        <v>28323</v>
      </c>
      <c r="R16" s="11">
        <v>3545</v>
      </c>
      <c r="S16" s="11">
        <v>18274</v>
      </c>
      <c r="T16" s="10">
        <v>850</v>
      </c>
      <c r="U16" s="10">
        <v>22270</v>
      </c>
      <c r="V16" s="11">
        <f t="shared" si="2"/>
        <v>2940</v>
      </c>
      <c r="W16" s="10">
        <v>506</v>
      </c>
      <c r="X16" s="10">
        <v>1015</v>
      </c>
      <c r="Y16" s="10">
        <v>1242</v>
      </c>
      <c r="Z16" s="10">
        <v>177</v>
      </c>
      <c r="AA16" s="11">
        <v>0</v>
      </c>
    </row>
    <row r="17" spans="1:27" ht="12.75">
      <c r="A17" s="33">
        <f t="shared" si="7"/>
        <v>8</v>
      </c>
      <c r="B17" s="7" t="s">
        <v>32</v>
      </c>
      <c r="C17" s="8">
        <f t="shared" si="3"/>
        <v>4324</v>
      </c>
      <c r="D17" s="9">
        <v>2329</v>
      </c>
      <c r="E17" s="10">
        <v>1995</v>
      </c>
      <c r="F17" s="10">
        <f t="shared" si="0"/>
        <v>5910</v>
      </c>
      <c r="G17" s="10">
        <v>5658</v>
      </c>
      <c r="H17" s="10">
        <v>252</v>
      </c>
      <c r="I17" s="11">
        <f t="shared" si="4"/>
        <v>10234</v>
      </c>
      <c r="J17" s="28">
        <f t="shared" si="5"/>
        <v>672</v>
      </c>
      <c r="K17" s="28">
        <v>238</v>
      </c>
      <c r="L17" s="28">
        <v>434</v>
      </c>
      <c r="M17" s="11">
        <f t="shared" si="6"/>
        <v>16680</v>
      </c>
      <c r="N17" s="10">
        <v>15062</v>
      </c>
      <c r="O17" s="10">
        <v>110</v>
      </c>
      <c r="P17" s="10">
        <v>1508</v>
      </c>
      <c r="Q17" s="11">
        <f t="shared" si="1"/>
        <v>26914</v>
      </c>
      <c r="R17" s="11">
        <v>5874</v>
      </c>
      <c r="S17" s="11">
        <v>18647</v>
      </c>
      <c r="T17" s="10">
        <v>1161</v>
      </c>
      <c r="U17" s="10">
        <v>28640</v>
      </c>
      <c r="V17" s="11">
        <f t="shared" si="2"/>
        <v>4271</v>
      </c>
      <c r="W17" s="10">
        <v>731</v>
      </c>
      <c r="X17" s="10">
        <v>700</v>
      </c>
      <c r="Y17" s="10">
        <v>2454</v>
      </c>
      <c r="Z17" s="10">
        <v>386</v>
      </c>
      <c r="AA17" s="11">
        <v>0</v>
      </c>
    </row>
    <row r="18" spans="1:27" ht="12.75">
      <c r="A18" s="33">
        <f t="shared" si="7"/>
        <v>9</v>
      </c>
      <c r="B18" s="7" t="s">
        <v>33</v>
      </c>
      <c r="C18" s="8">
        <f t="shared" si="3"/>
        <v>7094</v>
      </c>
      <c r="D18" s="9">
        <v>3278</v>
      </c>
      <c r="E18" s="10">
        <v>3816</v>
      </c>
      <c r="F18" s="10">
        <f t="shared" si="0"/>
        <v>8318</v>
      </c>
      <c r="G18" s="10">
        <v>7963</v>
      </c>
      <c r="H18" s="10">
        <v>355</v>
      </c>
      <c r="I18" s="11">
        <f t="shared" si="4"/>
        <v>15412</v>
      </c>
      <c r="J18" s="28">
        <f t="shared" si="5"/>
        <v>1020</v>
      </c>
      <c r="K18" s="28">
        <v>356</v>
      </c>
      <c r="L18" s="28">
        <v>664</v>
      </c>
      <c r="M18" s="11">
        <f t="shared" si="6"/>
        <v>28864</v>
      </c>
      <c r="N18" s="10">
        <v>21910</v>
      </c>
      <c r="O18" s="10">
        <v>80</v>
      </c>
      <c r="P18" s="10">
        <v>6874</v>
      </c>
      <c r="Q18" s="11">
        <f t="shared" si="1"/>
        <v>44276</v>
      </c>
      <c r="R18" s="11">
        <v>7941</v>
      </c>
      <c r="S18" s="11">
        <v>31195</v>
      </c>
      <c r="T18" s="10">
        <v>1634</v>
      </c>
      <c r="U18" s="10">
        <v>38177</v>
      </c>
      <c r="V18" s="11">
        <f t="shared" si="2"/>
        <v>4986</v>
      </c>
      <c r="W18" s="10">
        <v>956</v>
      </c>
      <c r="X18" s="10">
        <v>698</v>
      </c>
      <c r="Y18" s="10">
        <v>2913</v>
      </c>
      <c r="Z18" s="10">
        <v>419</v>
      </c>
      <c r="AA18" s="11">
        <v>140</v>
      </c>
    </row>
    <row r="19" spans="1:27" ht="12.75">
      <c r="A19" s="33">
        <f t="shared" si="7"/>
        <v>10</v>
      </c>
      <c r="B19" s="7" t="s">
        <v>34</v>
      </c>
      <c r="C19" s="8">
        <f t="shared" si="3"/>
        <v>3869</v>
      </c>
      <c r="D19" s="9">
        <v>2044</v>
      </c>
      <c r="E19" s="10">
        <v>1825</v>
      </c>
      <c r="F19" s="10">
        <f t="shared" si="0"/>
        <v>5186</v>
      </c>
      <c r="G19" s="10">
        <v>4965</v>
      </c>
      <c r="H19" s="10">
        <v>221</v>
      </c>
      <c r="I19" s="11">
        <f t="shared" si="4"/>
        <v>9055</v>
      </c>
      <c r="J19" s="28">
        <f t="shared" si="5"/>
        <v>531</v>
      </c>
      <c r="K19" s="28">
        <v>200</v>
      </c>
      <c r="L19" s="28">
        <v>331</v>
      </c>
      <c r="M19" s="11">
        <f t="shared" si="6"/>
        <v>24639</v>
      </c>
      <c r="N19" s="10">
        <v>20439</v>
      </c>
      <c r="O19" s="10">
        <v>80</v>
      </c>
      <c r="P19" s="10">
        <v>4120</v>
      </c>
      <c r="Q19" s="11">
        <f t="shared" si="1"/>
        <v>33694</v>
      </c>
      <c r="R19" s="11">
        <v>5784</v>
      </c>
      <c r="S19" s="11">
        <v>17536</v>
      </c>
      <c r="T19" s="10">
        <v>1019</v>
      </c>
      <c r="U19" s="10">
        <v>39826</v>
      </c>
      <c r="V19" s="11">
        <f t="shared" si="2"/>
        <v>3243</v>
      </c>
      <c r="W19" s="10">
        <v>638</v>
      </c>
      <c r="X19" s="10">
        <v>953</v>
      </c>
      <c r="Y19" s="10">
        <v>1408</v>
      </c>
      <c r="Z19" s="10">
        <v>244</v>
      </c>
      <c r="AA19" s="11">
        <v>0</v>
      </c>
    </row>
    <row r="20" spans="1:27" ht="12.75">
      <c r="A20" s="33">
        <f t="shared" si="7"/>
        <v>11</v>
      </c>
      <c r="B20" s="7" t="s">
        <v>35</v>
      </c>
      <c r="C20" s="8">
        <f t="shared" si="3"/>
        <v>2393</v>
      </c>
      <c r="D20" s="9">
        <v>1492</v>
      </c>
      <c r="E20" s="10">
        <v>901</v>
      </c>
      <c r="F20" s="10">
        <f t="shared" si="0"/>
        <v>3787</v>
      </c>
      <c r="G20" s="10">
        <v>3625</v>
      </c>
      <c r="H20" s="10">
        <v>162</v>
      </c>
      <c r="I20" s="11">
        <f t="shared" si="4"/>
        <v>6180</v>
      </c>
      <c r="J20" s="28">
        <f t="shared" si="5"/>
        <v>366</v>
      </c>
      <c r="K20" s="28">
        <v>146</v>
      </c>
      <c r="L20" s="28">
        <v>220</v>
      </c>
      <c r="M20" s="11">
        <f t="shared" si="6"/>
        <v>13171</v>
      </c>
      <c r="N20" s="10">
        <v>10197</v>
      </c>
      <c r="O20" s="10">
        <v>70</v>
      </c>
      <c r="P20" s="10">
        <v>2904</v>
      </c>
      <c r="Q20" s="11">
        <f t="shared" si="1"/>
        <v>19351</v>
      </c>
      <c r="R20" s="11">
        <v>3889</v>
      </c>
      <c r="S20" s="11">
        <v>11633</v>
      </c>
      <c r="T20" s="10">
        <v>744</v>
      </c>
      <c r="U20" s="10">
        <v>23143</v>
      </c>
      <c r="V20" s="11">
        <f t="shared" si="2"/>
        <v>3263</v>
      </c>
      <c r="W20" s="10">
        <v>377</v>
      </c>
      <c r="X20" s="10">
        <v>745</v>
      </c>
      <c r="Y20" s="10">
        <v>1669</v>
      </c>
      <c r="Z20" s="10">
        <v>472</v>
      </c>
      <c r="AA20" s="11">
        <v>0</v>
      </c>
    </row>
    <row r="21" spans="1:27" ht="12.75">
      <c r="A21" s="33">
        <f t="shared" si="7"/>
        <v>12</v>
      </c>
      <c r="B21" s="12" t="s">
        <v>36</v>
      </c>
      <c r="C21" s="8">
        <f t="shared" si="3"/>
        <v>3189</v>
      </c>
      <c r="D21" s="9">
        <v>1952</v>
      </c>
      <c r="E21" s="10">
        <v>1237</v>
      </c>
      <c r="F21" s="10">
        <f t="shared" si="0"/>
        <v>4954</v>
      </c>
      <c r="G21" s="10">
        <v>4743</v>
      </c>
      <c r="H21" s="10">
        <v>211</v>
      </c>
      <c r="I21" s="11">
        <f t="shared" si="4"/>
        <v>8143</v>
      </c>
      <c r="J21" s="28">
        <f t="shared" si="5"/>
        <v>464</v>
      </c>
      <c r="K21" s="28">
        <v>184</v>
      </c>
      <c r="L21" s="28">
        <v>280</v>
      </c>
      <c r="M21" s="11">
        <f t="shared" si="6"/>
        <v>21290</v>
      </c>
      <c r="N21" s="10">
        <v>17444</v>
      </c>
      <c r="O21" s="10">
        <v>40</v>
      </c>
      <c r="P21" s="10">
        <v>3806</v>
      </c>
      <c r="Q21" s="11">
        <f t="shared" si="1"/>
        <v>29433</v>
      </c>
      <c r="R21" s="11">
        <v>3942</v>
      </c>
      <c r="S21" s="11">
        <v>20866</v>
      </c>
      <c r="T21" s="10">
        <v>973</v>
      </c>
      <c r="U21" s="10">
        <v>26465</v>
      </c>
      <c r="V21" s="11">
        <f t="shared" si="2"/>
        <v>3435</v>
      </c>
      <c r="W21" s="10">
        <v>558</v>
      </c>
      <c r="X21" s="10">
        <v>672</v>
      </c>
      <c r="Y21" s="10">
        <v>1959</v>
      </c>
      <c r="Z21" s="10">
        <v>246</v>
      </c>
      <c r="AA21" s="11">
        <v>0</v>
      </c>
    </row>
    <row r="22" spans="1:27" ht="12.75">
      <c r="A22" s="33">
        <f t="shared" si="7"/>
        <v>13</v>
      </c>
      <c r="B22" s="7" t="s">
        <v>37</v>
      </c>
      <c r="C22" s="8">
        <f t="shared" si="3"/>
        <v>3176</v>
      </c>
      <c r="D22" s="9">
        <f>1705+200</f>
        <v>1905</v>
      </c>
      <c r="E22" s="10">
        <f>1588-317</f>
        <v>1271</v>
      </c>
      <c r="F22" s="10">
        <f t="shared" si="0"/>
        <v>4327</v>
      </c>
      <c r="G22" s="10">
        <v>4142</v>
      </c>
      <c r="H22" s="10">
        <v>185</v>
      </c>
      <c r="I22" s="11">
        <f t="shared" si="4"/>
        <v>7503</v>
      </c>
      <c r="J22" s="28">
        <f t="shared" si="5"/>
        <v>491</v>
      </c>
      <c r="K22" s="28">
        <v>185</v>
      </c>
      <c r="L22" s="28">
        <v>306</v>
      </c>
      <c r="M22" s="11">
        <f t="shared" si="6"/>
        <v>19654</v>
      </c>
      <c r="N22" s="10">
        <v>15942</v>
      </c>
      <c r="O22" s="10">
        <v>60</v>
      </c>
      <c r="P22" s="10">
        <v>3652</v>
      </c>
      <c r="Q22" s="11">
        <f t="shared" si="1"/>
        <v>27157</v>
      </c>
      <c r="R22" s="11">
        <v>4444</v>
      </c>
      <c r="S22" s="11">
        <v>17277</v>
      </c>
      <c r="T22" s="10">
        <v>850</v>
      </c>
      <c r="U22" s="10">
        <v>16146</v>
      </c>
      <c r="V22" s="11">
        <f t="shared" si="2"/>
        <v>3975</v>
      </c>
      <c r="W22" s="10">
        <v>580</v>
      </c>
      <c r="X22" s="10">
        <v>945</v>
      </c>
      <c r="Y22" s="10">
        <v>2058</v>
      </c>
      <c r="Z22" s="10">
        <v>392</v>
      </c>
      <c r="AA22" s="11">
        <v>0</v>
      </c>
    </row>
    <row r="23" spans="1:27" ht="12.75">
      <c r="A23" s="33">
        <f t="shared" si="7"/>
        <v>14</v>
      </c>
      <c r="B23" s="7" t="s">
        <v>38</v>
      </c>
      <c r="C23" s="8">
        <f t="shared" si="3"/>
        <v>6071</v>
      </c>
      <c r="D23" s="9">
        <v>3667</v>
      </c>
      <c r="E23" s="10">
        <v>2404</v>
      </c>
      <c r="F23" s="10">
        <f t="shared" si="0"/>
        <v>9305</v>
      </c>
      <c r="G23" s="10">
        <v>8908</v>
      </c>
      <c r="H23" s="10">
        <v>397</v>
      </c>
      <c r="I23" s="11">
        <f t="shared" si="4"/>
        <v>15376</v>
      </c>
      <c r="J23" s="28">
        <f t="shared" si="5"/>
        <v>868</v>
      </c>
      <c r="K23" s="28">
        <v>336</v>
      </c>
      <c r="L23" s="28">
        <v>532</v>
      </c>
      <c r="M23" s="11">
        <f t="shared" si="6"/>
        <v>40255</v>
      </c>
      <c r="N23" s="10">
        <v>33516</v>
      </c>
      <c r="O23" s="10">
        <v>250</v>
      </c>
      <c r="P23" s="10">
        <v>6489</v>
      </c>
      <c r="Q23" s="11">
        <f t="shared" si="1"/>
        <v>55631</v>
      </c>
      <c r="R23" s="11">
        <v>9790</v>
      </c>
      <c r="S23" s="11">
        <v>33950</v>
      </c>
      <c r="T23" s="10">
        <v>1027</v>
      </c>
      <c r="U23" s="10">
        <v>57129</v>
      </c>
      <c r="V23" s="11">
        <f t="shared" si="2"/>
        <v>5948</v>
      </c>
      <c r="W23" s="10">
        <v>898</v>
      </c>
      <c r="X23" s="10">
        <v>1196</v>
      </c>
      <c r="Y23" s="10">
        <v>3505</v>
      </c>
      <c r="Z23" s="10">
        <v>349</v>
      </c>
      <c r="AA23" s="11">
        <v>0</v>
      </c>
    </row>
    <row r="24" spans="1:27" ht="12.75">
      <c r="A24" s="33">
        <f t="shared" si="7"/>
        <v>15</v>
      </c>
      <c r="B24" s="7" t="s">
        <v>39</v>
      </c>
      <c r="C24" s="8">
        <f t="shared" si="3"/>
        <v>3187</v>
      </c>
      <c r="D24" s="9">
        <v>1675</v>
      </c>
      <c r="E24" s="10">
        <v>1512</v>
      </c>
      <c r="F24" s="10">
        <f t="shared" si="0"/>
        <v>4251</v>
      </c>
      <c r="G24" s="10">
        <v>4070</v>
      </c>
      <c r="H24" s="10">
        <v>181</v>
      </c>
      <c r="I24" s="11">
        <f t="shared" si="4"/>
        <v>7438</v>
      </c>
      <c r="J24" s="28">
        <f t="shared" si="5"/>
        <v>427</v>
      </c>
      <c r="K24" s="28">
        <v>169</v>
      </c>
      <c r="L24" s="28">
        <v>258</v>
      </c>
      <c r="M24" s="11">
        <f t="shared" si="6"/>
        <v>15062</v>
      </c>
      <c r="N24" s="10">
        <v>13747</v>
      </c>
      <c r="O24" s="10">
        <v>50</v>
      </c>
      <c r="P24" s="10">
        <v>1265</v>
      </c>
      <c r="Q24" s="11">
        <f t="shared" si="1"/>
        <v>22500</v>
      </c>
      <c r="R24" s="11">
        <v>3845</v>
      </c>
      <c r="S24" s="11">
        <v>13159</v>
      </c>
      <c r="T24" s="10">
        <v>835</v>
      </c>
      <c r="U24" s="10">
        <v>19092</v>
      </c>
      <c r="V24" s="11">
        <f t="shared" si="2"/>
        <v>3408</v>
      </c>
      <c r="W24" s="10">
        <v>449</v>
      </c>
      <c r="X24" s="10">
        <v>841</v>
      </c>
      <c r="Y24" s="10">
        <v>1819</v>
      </c>
      <c r="Z24" s="10">
        <v>299</v>
      </c>
      <c r="AA24" s="11">
        <v>0</v>
      </c>
    </row>
    <row r="25" spans="1:27" ht="12.75">
      <c r="A25" s="33">
        <f t="shared" si="7"/>
        <v>16</v>
      </c>
      <c r="B25" s="7" t="s">
        <v>40</v>
      </c>
      <c r="C25" s="8">
        <f t="shared" si="3"/>
        <v>24614</v>
      </c>
      <c r="D25" s="9">
        <v>11324</v>
      </c>
      <c r="E25" s="10">
        <v>13290</v>
      </c>
      <c r="F25" s="10">
        <f t="shared" si="0"/>
        <v>28740</v>
      </c>
      <c r="G25" s="10">
        <v>27514</v>
      </c>
      <c r="H25" s="10">
        <v>1226</v>
      </c>
      <c r="I25" s="11">
        <f t="shared" si="4"/>
        <v>53354</v>
      </c>
      <c r="J25" s="28">
        <f t="shared" si="5"/>
        <v>3948</v>
      </c>
      <c r="K25" s="28">
        <v>1344</v>
      </c>
      <c r="L25" s="28">
        <v>2604</v>
      </c>
      <c r="M25" s="11">
        <f t="shared" si="6"/>
        <v>84812</v>
      </c>
      <c r="N25" s="10">
        <v>75176</v>
      </c>
      <c r="O25" s="10">
        <v>250</v>
      </c>
      <c r="P25" s="10">
        <v>9386</v>
      </c>
      <c r="Q25" s="11">
        <f t="shared" si="1"/>
        <v>138166</v>
      </c>
      <c r="R25" s="11">
        <v>26638</v>
      </c>
      <c r="S25" s="11">
        <v>103954</v>
      </c>
      <c r="T25" s="10">
        <v>5644</v>
      </c>
      <c r="U25" s="10">
        <v>88700</v>
      </c>
      <c r="V25" s="11">
        <f t="shared" si="2"/>
        <v>20356</v>
      </c>
      <c r="W25" s="10">
        <v>3618</v>
      </c>
      <c r="X25" s="10">
        <v>4865</v>
      </c>
      <c r="Y25" s="10">
        <v>9054</v>
      </c>
      <c r="Z25" s="10">
        <v>2819</v>
      </c>
      <c r="AA25" s="11">
        <v>0</v>
      </c>
    </row>
    <row r="26" spans="1:27" ht="12.75">
      <c r="A26" s="33">
        <f t="shared" si="7"/>
        <v>17</v>
      </c>
      <c r="B26" s="7" t="s">
        <v>41</v>
      </c>
      <c r="C26" s="8">
        <f t="shared" si="3"/>
        <v>3821</v>
      </c>
      <c r="D26" s="9">
        <v>2121</v>
      </c>
      <c r="E26" s="10">
        <v>1700</v>
      </c>
      <c r="F26" s="10">
        <f t="shared" si="0"/>
        <v>5379</v>
      </c>
      <c r="G26" s="10">
        <v>5150</v>
      </c>
      <c r="H26" s="10">
        <v>229</v>
      </c>
      <c r="I26" s="11">
        <f t="shared" si="4"/>
        <v>9200</v>
      </c>
      <c r="J26" s="28">
        <f t="shared" si="5"/>
        <v>566</v>
      </c>
      <c r="K26" s="28">
        <v>222</v>
      </c>
      <c r="L26" s="28">
        <v>344</v>
      </c>
      <c r="M26" s="11">
        <f t="shared" si="6"/>
        <v>17069</v>
      </c>
      <c r="N26" s="10">
        <v>14630</v>
      </c>
      <c r="O26" s="10">
        <v>90</v>
      </c>
      <c r="P26" s="10">
        <v>2349</v>
      </c>
      <c r="Q26" s="11">
        <f t="shared" si="1"/>
        <v>26269</v>
      </c>
      <c r="R26" s="11">
        <v>5952</v>
      </c>
      <c r="S26" s="11">
        <v>18383</v>
      </c>
      <c r="T26" s="10">
        <v>1057</v>
      </c>
      <c r="U26" s="10">
        <v>32241</v>
      </c>
      <c r="V26" s="11">
        <f t="shared" si="2"/>
        <v>3782</v>
      </c>
      <c r="W26" s="10">
        <v>413</v>
      </c>
      <c r="X26" s="10">
        <v>510</v>
      </c>
      <c r="Y26" s="10">
        <v>2231</v>
      </c>
      <c r="Z26" s="10">
        <v>628</v>
      </c>
      <c r="AA26" s="11">
        <v>0</v>
      </c>
    </row>
    <row r="27" spans="1:27" ht="12.75">
      <c r="A27" s="33">
        <f t="shared" si="7"/>
        <v>18</v>
      </c>
      <c r="B27" s="7" t="s">
        <v>42</v>
      </c>
      <c r="C27" s="8">
        <f t="shared" si="3"/>
        <v>2163</v>
      </c>
      <c r="D27" s="9">
        <v>1238</v>
      </c>
      <c r="E27" s="10">
        <v>925</v>
      </c>
      <c r="F27" s="10">
        <f t="shared" si="0"/>
        <v>3140</v>
      </c>
      <c r="G27" s="10">
        <v>3006</v>
      </c>
      <c r="H27" s="10">
        <v>134</v>
      </c>
      <c r="I27" s="11">
        <f t="shared" si="4"/>
        <v>5303</v>
      </c>
      <c r="J27" s="28">
        <f t="shared" si="5"/>
        <v>317</v>
      </c>
      <c r="K27" s="28">
        <v>122</v>
      </c>
      <c r="L27" s="28">
        <v>195</v>
      </c>
      <c r="M27" s="11">
        <f t="shared" si="6"/>
        <v>11286</v>
      </c>
      <c r="N27" s="10">
        <v>9510</v>
      </c>
      <c r="O27" s="10">
        <v>50</v>
      </c>
      <c r="P27" s="10">
        <v>1726</v>
      </c>
      <c r="Q27" s="11">
        <f t="shared" si="1"/>
        <v>16589</v>
      </c>
      <c r="R27" s="11">
        <v>3264</v>
      </c>
      <c r="S27" s="11">
        <v>11456</v>
      </c>
      <c r="T27" s="10">
        <v>617</v>
      </c>
      <c r="U27" s="10">
        <v>9545</v>
      </c>
      <c r="V27" s="11">
        <f t="shared" si="2"/>
        <v>2609</v>
      </c>
      <c r="W27" s="10">
        <v>383</v>
      </c>
      <c r="X27" s="10">
        <v>852</v>
      </c>
      <c r="Y27" s="10">
        <v>997</v>
      </c>
      <c r="Z27" s="10">
        <v>377</v>
      </c>
      <c r="AA27" s="11">
        <v>0</v>
      </c>
    </row>
    <row r="28" spans="1:27" ht="12.75">
      <c r="A28" s="33">
        <f t="shared" si="7"/>
        <v>19</v>
      </c>
      <c r="B28" s="7" t="s">
        <v>43</v>
      </c>
      <c r="C28" s="8">
        <f t="shared" si="3"/>
        <v>11031</v>
      </c>
      <c r="D28" s="9">
        <v>5503</v>
      </c>
      <c r="E28" s="10">
        <v>5528</v>
      </c>
      <c r="F28" s="10">
        <f t="shared" si="0"/>
        <v>13962</v>
      </c>
      <c r="G28" s="10">
        <v>13366</v>
      </c>
      <c r="H28" s="10">
        <v>596</v>
      </c>
      <c r="I28" s="11">
        <f t="shared" si="4"/>
        <v>24993</v>
      </c>
      <c r="J28" s="28">
        <f t="shared" si="5"/>
        <v>1598</v>
      </c>
      <c r="K28" s="28">
        <v>586</v>
      </c>
      <c r="L28" s="28">
        <v>1012</v>
      </c>
      <c r="M28" s="11">
        <f t="shared" si="6"/>
        <v>65712</v>
      </c>
      <c r="N28" s="10">
        <v>54439</v>
      </c>
      <c r="O28" s="10">
        <v>90</v>
      </c>
      <c r="P28" s="10">
        <v>11183</v>
      </c>
      <c r="Q28" s="11">
        <f t="shared" si="1"/>
        <v>90705</v>
      </c>
      <c r="R28" s="11">
        <v>14425</v>
      </c>
      <c r="S28" s="11">
        <v>58679</v>
      </c>
      <c r="T28" s="10">
        <v>2742</v>
      </c>
      <c r="U28" s="10">
        <v>95793</v>
      </c>
      <c r="V28" s="11">
        <f t="shared" si="2"/>
        <v>8619</v>
      </c>
      <c r="W28" s="10">
        <v>1568</v>
      </c>
      <c r="X28" s="10">
        <v>828</v>
      </c>
      <c r="Y28" s="10">
        <v>5280</v>
      </c>
      <c r="Z28" s="10">
        <v>943</v>
      </c>
      <c r="AA28" s="11">
        <v>0</v>
      </c>
    </row>
    <row r="29" spans="1:27" ht="12.75">
      <c r="A29" s="33">
        <f t="shared" si="7"/>
        <v>20</v>
      </c>
      <c r="B29" s="7" t="s">
        <v>44</v>
      </c>
      <c r="C29" s="8">
        <f t="shared" si="3"/>
        <v>17777</v>
      </c>
      <c r="D29" s="9">
        <v>8325</v>
      </c>
      <c r="E29" s="10">
        <v>9452</v>
      </c>
      <c r="F29" s="10">
        <f t="shared" si="0"/>
        <v>21123</v>
      </c>
      <c r="G29" s="10">
        <v>20222</v>
      </c>
      <c r="H29" s="10">
        <v>901</v>
      </c>
      <c r="I29" s="11">
        <f t="shared" si="4"/>
        <v>38900</v>
      </c>
      <c r="J29" s="28">
        <f t="shared" si="5"/>
        <v>2352</v>
      </c>
      <c r="K29" s="28">
        <v>817</v>
      </c>
      <c r="L29" s="28">
        <v>1535</v>
      </c>
      <c r="M29" s="11">
        <f t="shared" si="6"/>
        <v>65184</v>
      </c>
      <c r="N29" s="10">
        <v>54631</v>
      </c>
      <c r="O29" s="10">
        <v>260</v>
      </c>
      <c r="P29" s="10">
        <v>10293</v>
      </c>
      <c r="Q29" s="11">
        <f t="shared" si="1"/>
        <v>104084</v>
      </c>
      <c r="R29" s="11">
        <v>18304</v>
      </c>
      <c r="S29" s="11">
        <v>70131</v>
      </c>
      <c r="T29" s="10">
        <v>3948</v>
      </c>
      <c r="U29" s="10">
        <v>139790</v>
      </c>
      <c r="V29" s="11">
        <f t="shared" si="2"/>
        <v>12060</v>
      </c>
      <c r="W29" s="10">
        <v>2535</v>
      </c>
      <c r="X29" s="10">
        <v>2693</v>
      </c>
      <c r="Y29" s="10">
        <v>6047</v>
      </c>
      <c r="Z29" s="10">
        <v>785</v>
      </c>
      <c r="AA29" s="11">
        <v>200</v>
      </c>
    </row>
    <row r="30" spans="1:27" ht="12.75">
      <c r="A30" s="33">
        <f t="shared" si="7"/>
        <v>21</v>
      </c>
      <c r="B30" s="7" t="s">
        <v>45</v>
      </c>
      <c r="C30" s="8">
        <f t="shared" si="3"/>
        <v>18674</v>
      </c>
      <c r="D30" s="9">
        <v>8786</v>
      </c>
      <c r="E30" s="10">
        <v>9888</v>
      </c>
      <c r="F30" s="10">
        <f t="shared" si="0"/>
        <v>22295</v>
      </c>
      <c r="G30" s="10">
        <v>21344</v>
      </c>
      <c r="H30" s="10">
        <v>951</v>
      </c>
      <c r="I30" s="11">
        <f t="shared" si="4"/>
        <v>40969</v>
      </c>
      <c r="J30" s="28">
        <f t="shared" si="5"/>
        <v>2881</v>
      </c>
      <c r="K30" s="28">
        <v>1010</v>
      </c>
      <c r="L30" s="28">
        <v>1871</v>
      </c>
      <c r="M30" s="11">
        <f t="shared" si="6"/>
        <v>130125</v>
      </c>
      <c r="N30" s="10">
        <v>111626</v>
      </c>
      <c r="O30" s="10">
        <v>300</v>
      </c>
      <c r="P30" s="10">
        <v>18199</v>
      </c>
      <c r="Q30" s="11">
        <f t="shared" si="1"/>
        <v>171094</v>
      </c>
      <c r="R30" s="11">
        <v>27024</v>
      </c>
      <c r="S30" s="11">
        <v>113812</v>
      </c>
      <c r="T30" s="10">
        <v>4379</v>
      </c>
      <c r="U30" s="10">
        <v>122184</v>
      </c>
      <c r="V30" s="11">
        <f t="shared" si="2"/>
        <v>15437</v>
      </c>
      <c r="W30" s="10">
        <v>1836</v>
      </c>
      <c r="X30" s="10">
        <v>2921</v>
      </c>
      <c r="Y30" s="10">
        <v>8266</v>
      </c>
      <c r="Z30" s="10">
        <v>2414</v>
      </c>
      <c r="AA30" s="11">
        <v>370</v>
      </c>
    </row>
    <row r="31" spans="1:27" ht="12.75">
      <c r="A31" s="33">
        <f t="shared" si="7"/>
        <v>22</v>
      </c>
      <c r="B31" s="7" t="s">
        <v>46</v>
      </c>
      <c r="C31" s="8">
        <f t="shared" si="3"/>
        <v>8741</v>
      </c>
      <c r="D31" s="9">
        <v>4683</v>
      </c>
      <c r="E31" s="10">
        <v>4058</v>
      </c>
      <c r="F31" s="10">
        <f t="shared" si="0"/>
        <v>11881</v>
      </c>
      <c r="G31" s="10">
        <v>11374</v>
      </c>
      <c r="H31" s="10">
        <v>507</v>
      </c>
      <c r="I31" s="11">
        <f t="shared" si="4"/>
        <v>20622</v>
      </c>
      <c r="J31" s="28">
        <f t="shared" si="5"/>
        <v>1235</v>
      </c>
      <c r="K31" s="28">
        <v>437</v>
      </c>
      <c r="L31" s="28">
        <v>798</v>
      </c>
      <c r="M31" s="11">
        <f t="shared" si="6"/>
        <v>54539</v>
      </c>
      <c r="N31" s="10">
        <v>46241</v>
      </c>
      <c r="O31" s="10">
        <v>150</v>
      </c>
      <c r="P31" s="10">
        <v>8148</v>
      </c>
      <c r="Q31" s="11">
        <f t="shared" si="1"/>
        <v>75161</v>
      </c>
      <c r="R31" s="11">
        <v>9508</v>
      </c>
      <c r="S31" s="11">
        <v>44668</v>
      </c>
      <c r="T31" s="10">
        <v>2333</v>
      </c>
      <c r="U31" s="10">
        <v>49379</v>
      </c>
      <c r="V31" s="11">
        <f t="shared" si="2"/>
        <v>9625</v>
      </c>
      <c r="W31" s="10">
        <v>1688</v>
      </c>
      <c r="X31" s="10">
        <v>2252</v>
      </c>
      <c r="Y31" s="10">
        <v>4414</v>
      </c>
      <c r="Z31" s="10">
        <v>1271</v>
      </c>
      <c r="AA31" s="11">
        <v>100</v>
      </c>
    </row>
    <row r="32" spans="1:27" ht="30.75" customHeight="1">
      <c r="A32" s="33">
        <f t="shared" si="7"/>
        <v>23</v>
      </c>
      <c r="B32" s="7" t="s">
        <v>47</v>
      </c>
      <c r="C32" s="8">
        <f t="shared" si="3"/>
        <v>9493</v>
      </c>
      <c r="D32" s="9">
        <v>9493</v>
      </c>
      <c r="E32" s="10">
        <v>0</v>
      </c>
      <c r="F32" s="10">
        <f t="shared" si="0"/>
        <v>24089</v>
      </c>
      <c r="G32" s="10">
        <v>23062</v>
      </c>
      <c r="H32" s="10">
        <v>1027</v>
      </c>
      <c r="I32" s="11">
        <f t="shared" si="4"/>
        <v>33582</v>
      </c>
      <c r="J32" s="28">
        <f t="shared" si="5"/>
        <v>3122</v>
      </c>
      <c r="K32" s="28">
        <v>1003</v>
      </c>
      <c r="L32" s="28">
        <v>2119</v>
      </c>
      <c r="M32" s="11">
        <f t="shared" si="6"/>
        <v>51074</v>
      </c>
      <c r="N32" s="10">
        <v>43417</v>
      </c>
      <c r="O32" s="10">
        <v>350</v>
      </c>
      <c r="P32" s="10">
        <v>7307</v>
      </c>
      <c r="Q32" s="11">
        <f t="shared" si="1"/>
        <v>84656</v>
      </c>
      <c r="R32" s="11">
        <v>27963</v>
      </c>
      <c r="S32" s="11">
        <f>40250+1000</f>
        <v>41250</v>
      </c>
      <c r="T32" s="10">
        <v>4871</v>
      </c>
      <c r="U32" s="10">
        <v>0</v>
      </c>
      <c r="V32" s="11">
        <f t="shared" ref="V32:V63" si="8">W32+X32+Y32+Z32</f>
        <v>12999</v>
      </c>
      <c r="W32" s="10">
        <v>3742</v>
      </c>
      <c r="X32" s="10">
        <v>2429</v>
      </c>
      <c r="Y32" s="10">
        <v>5790</v>
      </c>
      <c r="Z32" s="10">
        <v>1038</v>
      </c>
      <c r="AA32" s="11">
        <v>200</v>
      </c>
    </row>
    <row r="33" spans="1:27" ht="25.5">
      <c r="A33" s="33">
        <f t="shared" si="7"/>
        <v>24</v>
      </c>
      <c r="B33" s="7" t="s">
        <v>48</v>
      </c>
      <c r="C33" s="8">
        <f t="shared" si="3"/>
        <v>14123</v>
      </c>
      <c r="D33" s="9">
        <v>0</v>
      </c>
      <c r="E33" s="10">
        <v>14123</v>
      </c>
      <c r="F33" s="10">
        <f t="shared" si="0"/>
        <v>0</v>
      </c>
      <c r="G33" s="10">
        <v>0</v>
      </c>
      <c r="H33" s="10">
        <v>0</v>
      </c>
      <c r="I33" s="11">
        <f t="shared" si="4"/>
        <v>14123</v>
      </c>
      <c r="J33" s="28">
        <f t="shared" si="5"/>
        <v>0</v>
      </c>
      <c r="K33" s="28"/>
      <c r="L33" s="28"/>
      <c r="M33" s="11">
        <f t="shared" si="6"/>
        <v>32091</v>
      </c>
      <c r="N33" s="10">
        <v>13231</v>
      </c>
      <c r="O33" s="10">
        <v>0</v>
      </c>
      <c r="P33" s="10">
        <v>18860</v>
      </c>
      <c r="Q33" s="11">
        <f t="shared" si="1"/>
        <v>46214</v>
      </c>
      <c r="R33" s="11">
        <v>6727</v>
      </c>
      <c r="S33" s="11">
        <f>27965+600</f>
        <v>28565</v>
      </c>
      <c r="T33" s="10">
        <v>0</v>
      </c>
      <c r="U33" s="10">
        <v>0</v>
      </c>
      <c r="V33" s="11">
        <f t="shared" si="8"/>
        <v>33</v>
      </c>
      <c r="W33" s="10">
        <v>33</v>
      </c>
      <c r="X33" s="10"/>
      <c r="Y33" s="10"/>
      <c r="Z33" s="10">
        <v>0</v>
      </c>
      <c r="AA33" s="11">
        <v>0</v>
      </c>
    </row>
    <row r="34" spans="1:27" ht="25.5">
      <c r="A34" s="33">
        <f t="shared" si="7"/>
        <v>25</v>
      </c>
      <c r="B34" s="7" t="s">
        <v>49</v>
      </c>
      <c r="C34" s="8">
        <f t="shared" si="3"/>
        <v>23132</v>
      </c>
      <c r="D34" s="9">
        <v>0</v>
      </c>
      <c r="E34" s="10">
        <v>23132</v>
      </c>
      <c r="F34" s="10">
        <f t="shared" si="0"/>
        <v>0</v>
      </c>
      <c r="G34" s="10">
        <v>0</v>
      </c>
      <c r="H34" s="10">
        <v>0</v>
      </c>
      <c r="I34" s="11">
        <f t="shared" si="4"/>
        <v>23132</v>
      </c>
      <c r="J34" s="28">
        <f t="shared" si="5"/>
        <v>0</v>
      </c>
      <c r="K34" s="28"/>
      <c r="L34" s="28"/>
      <c r="M34" s="11">
        <f t="shared" si="6"/>
        <v>83503</v>
      </c>
      <c r="N34" s="10">
        <v>36724</v>
      </c>
      <c r="O34" s="10">
        <v>0</v>
      </c>
      <c r="P34" s="10">
        <v>46779</v>
      </c>
      <c r="Q34" s="11">
        <f t="shared" si="1"/>
        <v>106635</v>
      </c>
      <c r="R34" s="11">
        <v>12610</v>
      </c>
      <c r="S34" s="11">
        <f>62160+1000+3180</f>
        <v>66340</v>
      </c>
      <c r="T34" s="10">
        <v>0</v>
      </c>
      <c r="U34" s="10">
        <v>0</v>
      </c>
      <c r="V34" s="11">
        <f t="shared" si="8"/>
        <v>34</v>
      </c>
      <c r="W34" s="10">
        <v>34</v>
      </c>
      <c r="X34" s="10"/>
      <c r="Y34" s="10"/>
      <c r="Z34" s="10">
        <v>0</v>
      </c>
      <c r="AA34" s="11">
        <v>0</v>
      </c>
    </row>
    <row r="35" spans="1:27" ht="25.5">
      <c r="A35" s="33">
        <f t="shared" si="7"/>
        <v>26</v>
      </c>
      <c r="B35" s="7" t="s">
        <v>50</v>
      </c>
      <c r="C35" s="8">
        <f t="shared" si="3"/>
        <v>36729</v>
      </c>
      <c r="D35" s="9">
        <f>14036+193</f>
        <v>14229</v>
      </c>
      <c r="E35" s="10">
        <v>22500</v>
      </c>
      <c r="F35" s="10">
        <f t="shared" si="0"/>
        <v>35460</v>
      </c>
      <c r="G35" s="10">
        <v>33952</v>
      </c>
      <c r="H35" s="10">
        <v>1508</v>
      </c>
      <c r="I35" s="11">
        <f t="shared" si="4"/>
        <v>72189</v>
      </c>
      <c r="J35" s="28">
        <f t="shared" si="5"/>
        <v>4688</v>
      </c>
      <c r="K35" s="28">
        <v>1457</v>
      </c>
      <c r="L35" s="28">
        <v>3231</v>
      </c>
      <c r="M35" s="11">
        <f t="shared" si="6"/>
        <v>181768</v>
      </c>
      <c r="N35" s="10">
        <v>152414</v>
      </c>
      <c r="O35" s="10">
        <f>1000+60</f>
        <v>1060</v>
      </c>
      <c r="P35" s="10">
        <v>28294</v>
      </c>
      <c r="Q35" s="11">
        <f t="shared" si="1"/>
        <v>253957</v>
      </c>
      <c r="R35" s="11">
        <v>93300</v>
      </c>
      <c r="S35" s="11">
        <f>206754+1000</f>
        <v>207754</v>
      </c>
      <c r="T35" s="10">
        <v>9322</v>
      </c>
      <c r="U35" s="10">
        <v>5130</v>
      </c>
      <c r="V35" s="11">
        <f t="shared" si="8"/>
        <v>24636</v>
      </c>
      <c r="W35" s="10">
        <v>4588</v>
      </c>
      <c r="X35" s="10">
        <v>5469</v>
      </c>
      <c r="Y35" s="10">
        <v>10478</v>
      </c>
      <c r="Z35" s="10">
        <v>4101</v>
      </c>
      <c r="AA35" s="11">
        <v>620</v>
      </c>
    </row>
    <row r="36" spans="1:27" ht="25.5">
      <c r="A36" s="33">
        <f t="shared" si="7"/>
        <v>27</v>
      </c>
      <c r="B36" s="7" t="s">
        <v>51</v>
      </c>
      <c r="C36" s="8">
        <f t="shared" si="3"/>
        <v>19354</v>
      </c>
      <c r="D36" s="9">
        <v>9676</v>
      </c>
      <c r="E36" s="10">
        <v>9678</v>
      </c>
      <c r="F36" s="10">
        <f t="shared" si="0"/>
        <v>24299</v>
      </c>
      <c r="G36" s="10">
        <v>23263</v>
      </c>
      <c r="H36" s="10">
        <v>1036</v>
      </c>
      <c r="I36" s="11">
        <f t="shared" si="4"/>
        <v>43653</v>
      </c>
      <c r="J36" s="28">
        <f t="shared" si="5"/>
        <v>3722</v>
      </c>
      <c r="K36" s="28">
        <v>1057</v>
      </c>
      <c r="L36" s="28">
        <v>2665</v>
      </c>
      <c r="M36" s="11">
        <f t="shared" si="6"/>
        <v>89733</v>
      </c>
      <c r="N36" s="10">
        <v>76058</v>
      </c>
      <c r="O36" s="10">
        <v>500</v>
      </c>
      <c r="P36" s="10">
        <v>13175</v>
      </c>
      <c r="Q36" s="11">
        <f t="shared" si="1"/>
        <v>133386</v>
      </c>
      <c r="R36" s="11">
        <v>27684</v>
      </c>
      <c r="S36" s="11">
        <f>115398+1500</f>
        <v>116898</v>
      </c>
      <c r="T36" s="10">
        <v>4660</v>
      </c>
      <c r="U36" s="10">
        <v>0</v>
      </c>
      <c r="V36" s="11">
        <f t="shared" si="8"/>
        <v>16680</v>
      </c>
      <c r="W36" s="10">
        <v>2244</v>
      </c>
      <c r="X36" s="10">
        <v>6334</v>
      </c>
      <c r="Y36" s="10">
        <v>5818</v>
      </c>
      <c r="Z36" s="10">
        <v>2284</v>
      </c>
      <c r="AA36" s="11">
        <v>580</v>
      </c>
    </row>
    <row r="37" spans="1:27" ht="25.5">
      <c r="A37" s="33">
        <f t="shared" si="7"/>
        <v>28</v>
      </c>
      <c r="B37" s="7" t="s">
        <v>52</v>
      </c>
      <c r="C37" s="8">
        <f t="shared" si="3"/>
        <v>567</v>
      </c>
      <c r="D37" s="9">
        <v>567</v>
      </c>
      <c r="E37" s="10">
        <v>0</v>
      </c>
      <c r="F37" s="10">
        <f t="shared" si="0"/>
        <v>1964</v>
      </c>
      <c r="G37" s="10">
        <v>1880</v>
      </c>
      <c r="H37" s="10">
        <v>84</v>
      </c>
      <c r="I37" s="11">
        <f t="shared" si="4"/>
        <v>2531</v>
      </c>
      <c r="J37" s="28">
        <f t="shared" si="5"/>
        <v>138</v>
      </c>
      <c r="K37" s="28">
        <v>23</v>
      </c>
      <c r="L37" s="28">
        <v>115</v>
      </c>
      <c r="M37" s="11">
        <f t="shared" si="6"/>
        <v>9700</v>
      </c>
      <c r="N37" s="10">
        <v>8327</v>
      </c>
      <c r="O37" s="10">
        <v>0</v>
      </c>
      <c r="P37" s="10">
        <v>1373</v>
      </c>
      <c r="Q37" s="11">
        <f t="shared" si="1"/>
        <v>12231</v>
      </c>
      <c r="R37" s="11">
        <v>902</v>
      </c>
      <c r="S37" s="11">
        <v>7164</v>
      </c>
      <c r="T37" s="10">
        <v>76</v>
      </c>
      <c r="U37" s="10">
        <v>1908</v>
      </c>
      <c r="V37" s="11">
        <f t="shared" si="8"/>
        <v>1015</v>
      </c>
      <c r="W37" s="10">
        <v>0</v>
      </c>
      <c r="X37" s="10">
        <v>21</v>
      </c>
      <c r="Y37" s="10">
        <v>744</v>
      </c>
      <c r="Z37" s="10">
        <v>250</v>
      </c>
      <c r="AA37" s="11">
        <v>0</v>
      </c>
    </row>
    <row r="38" spans="1:27" ht="25.5">
      <c r="A38" s="33">
        <f t="shared" si="7"/>
        <v>29</v>
      </c>
      <c r="B38" s="7" t="s">
        <v>53</v>
      </c>
      <c r="C38" s="8">
        <f t="shared" si="3"/>
        <v>8666</v>
      </c>
      <c r="D38" s="9">
        <v>4236</v>
      </c>
      <c r="E38" s="10">
        <v>4430</v>
      </c>
      <c r="F38" s="10">
        <f t="shared" si="0"/>
        <v>10749</v>
      </c>
      <c r="G38" s="10">
        <v>10291</v>
      </c>
      <c r="H38" s="10">
        <v>458</v>
      </c>
      <c r="I38" s="11">
        <f t="shared" si="4"/>
        <v>19415</v>
      </c>
      <c r="J38" s="28">
        <f t="shared" si="5"/>
        <v>1385</v>
      </c>
      <c r="K38" s="28">
        <v>445</v>
      </c>
      <c r="L38" s="28">
        <v>940</v>
      </c>
      <c r="M38" s="11">
        <f t="shared" si="6"/>
        <v>43696</v>
      </c>
      <c r="N38" s="10">
        <v>34536</v>
      </c>
      <c r="O38" s="10">
        <v>350</v>
      </c>
      <c r="P38" s="10">
        <v>8810</v>
      </c>
      <c r="Q38" s="11">
        <f t="shared" si="1"/>
        <v>63111</v>
      </c>
      <c r="R38" s="11">
        <v>12184</v>
      </c>
      <c r="S38" s="11">
        <v>43374</v>
      </c>
      <c r="T38" s="10">
        <v>2111</v>
      </c>
      <c r="U38" s="10">
        <v>73589</v>
      </c>
      <c r="V38" s="11">
        <f t="shared" si="8"/>
        <v>9663</v>
      </c>
      <c r="W38" s="10">
        <v>2373</v>
      </c>
      <c r="X38" s="10">
        <v>2215</v>
      </c>
      <c r="Y38" s="10">
        <v>3192</v>
      </c>
      <c r="Z38" s="10">
        <v>1883</v>
      </c>
      <c r="AA38" s="11">
        <v>0</v>
      </c>
    </row>
    <row r="39" spans="1:27" ht="25.5">
      <c r="A39" s="33">
        <f t="shared" si="7"/>
        <v>30</v>
      </c>
      <c r="B39" s="7" t="s">
        <v>54</v>
      </c>
      <c r="C39" s="8">
        <f t="shared" si="3"/>
        <v>15265</v>
      </c>
      <c r="D39" s="9">
        <v>15265</v>
      </c>
      <c r="E39" s="10">
        <v>0</v>
      </c>
      <c r="F39" s="10">
        <f t="shared" si="0"/>
        <v>39185</v>
      </c>
      <c r="G39" s="10">
        <v>37514</v>
      </c>
      <c r="H39" s="10">
        <v>1671</v>
      </c>
      <c r="I39" s="11">
        <f t="shared" si="4"/>
        <v>54450</v>
      </c>
      <c r="J39" s="28">
        <f t="shared" si="5"/>
        <v>6515</v>
      </c>
      <c r="K39" s="28">
        <v>1848</v>
      </c>
      <c r="L39" s="28">
        <v>4667</v>
      </c>
      <c r="M39" s="11">
        <f t="shared" si="6"/>
        <v>160025</v>
      </c>
      <c r="N39" s="10">
        <v>130159</v>
      </c>
      <c r="O39" s="10">
        <v>600</v>
      </c>
      <c r="P39" s="10">
        <v>29266</v>
      </c>
      <c r="Q39" s="11">
        <f t="shared" si="1"/>
        <v>214475</v>
      </c>
      <c r="R39" s="11">
        <v>41000</v>
      </c>
      <c r="S39" s="11">
        <v>150296</v>
      </c>
      <c r="T39" s="10">
        <v>7757</v>
      </c>
      <c r="U39" s="10">
        <v>0</v>
      </c>
      <c r="V39" s="11">
        <f t="shared" si="8"/>
        <v>22898</v>
      </c>
      <c r="W39" s="10">
        <v>4783</v>
      </c>
      <c r="X39" s="10">
        <v>4509</v>
      </c>
      <c r="Y39" s="10">
        <v>11351</v>
      </c>
      <c r="Z39" s="10">
        <v>2255</v>
      </c>
      <c r="AA39" s="11">
        <v>483</v>
      </c>
    </row>
    <row r="40" spans="1:27" ht="25.5">
      <c r="A40" s="33">
        <f t="shared" si="7"/>
        <v>31</v>
      </c>
      <c r="B40" s="7" t="s">
        <v>55</v>
      </c>
      <c r="C40" s="8">
        <f t="shared" si="3"/>
        <v>6272</v>
      </c>
      <c r="D40" s="9">
        <v>6272</v>
      </c>
      <c r="E40" s="10">
        <v>0</v>
      </c>
      <c r="F40" s="10">
        <f t="shared" si="0"/>
        <v>15913</v>
      </c>
      <c r="G40" s="10">
        <v>15234</v>
      </c>
      <c r="H40" s="10">
        <v>679</v>
      </c>
      <c r="I40" s="11">
        <f t="shared" si="4"/>
        <v>22185</v>
      </c>
      <c r="J40" s="28">
        <f t="shared" si="5"/>
        <v>2310</v>
      </c>
      <c r="K40" s="28">
        <v>615</v>
      </c>
      <c r="L40" s="28">
        <v>1695</v>
      </c>
      <c r="M40" s="11">
        <f t="shared" si="6"/>
        <v>53630</v>
      </c>
      <c r="N40" s="10">
        <v>44353</v>
      </c>
      <c r="O40" s="10">
        <v>250</v>
      </c>
      <c r="P40" s="10">
        <v>9027</v>
      </c>
      <c r="Q40" s="11">
        <f t="shared" si="1"/>
        <v>75815</v>
      </c>
      <c r="R40" s="11">
        <v>15352</v>
      </c>
      <c r="S40" s="11">
        <f>58412+1000</f>
        <v>59412</v>
      </c>
      <c r="T40" s="10">
        <v>3125</v>
      </c>
      <c r="U40" s="10">
        <v>0</v>
      </c>
      <c r="V40" s="11">
        <f t="shared" si="8"/>
        <v>10836</v>
      </c>
      <c r="W40" s="10">
        <v>1778</v>
      </c>
      <c r="X40" s="10">
        <v>3036</v>
      </c>
      <c r="Y40" s="10">
        <v>5154</v>
      </c>
      <c r="Z40" s="10">
        <v>868</v>
      </c>
      <c r="AA40" s="11">
        <v>215</v>
      </c>
    </row>
    <row r="41" spans="1:27" ht="25.5">
      <c r="A41" s="33">
        <f t="shared" si="7"/>
        <v>32</v>
      </c>
      <c r="B41" s="7" t="s">
        <v>56</v>
      </c>
      <c r="C41" s="8">
        <f t="shared" si="3"/>
        <v>1004</v>
      </c>
      <c r="D41" s="9">
        <v>1004</v>
      </c>
      <c r="E41" s="10">
        <v>0</v>
      </c>
      <c r="F41" s="10">
        <f t="shared" si="0"/>
        <v>2548</v>
      </c>
      <c r="G41" s="10">
        <v>2439</v>
      </c>
      <c r="H41" s="10">
        <v>109</v>
      </c>
      <c r="I41" s="11">
        <f t="shared" si="4"/>
        <v>3552</v>
      </c>
      <c r="J41" s="28">
        <f t="shared" si="5"/>
        <v>0</v>
      </c>
      <c r="K41" s="28"/>
      <c r="L41" s="28"/>
      <c r="M41" s="11">
        <f t="shared" si="6"/>
        <v>21871</v>
      </c>
      <c r="N41" s="10">
        <v>18145</v>
      </c>
      <c r="O41" s="10">
        <v>321</v>
      </c>
      <c r="P41" s="10">
        <v>3405</v>
      </c>
      <c r="Q41" s="11">
        <f t="shared" si="1"/>
        <v>25423</v>
      </c>
      <c r="R41" s="11">
        <v>1800</v>
      </c>
      <c r="S41" s="11">
        <v>15000</v>
      </c>
      <c r="T41" s="10">
        <v>500</v>
      </c>
      <c r="U41" s="10">
        <v>37600</v>
      </c>
      <c r="V41" s="11">
        <f t="shared" si="8"/>
        <v>1823</v>
      </c>
      <c r="W41" s="10">
        <v>27</v>
      </c>
      <c r="X41" s="10">
        <v>259</v>
      </c>
      <c r="Y41" s="10">
        <v>1375</v>
      </c>
      <c r="Z41" s="10">
        <v>162</v>
      </c>
      <c r="AA41" s="11">
        <v>0</v>
      </c>
    </row>
    <row r="42" spans="1:27" ht="12.75">
      <c r="A42" s="33">
        <f t="shared" si="7"/>
        <v>33</v>
      </c>
      <c r="B42" s="7" t="s">
        <v>57</v>
      </c>
      <c r="C42" s="8">
        <f t="shared" si="3"/>
        <v>2850</v>
      </c>
      <c r="D42" s="9">
        <v>2850</v>
      </c>
      <c r="E42" s="10">
        <v>0</v>
      </c>
      <c r="F42" s="10">
        <f t="shared" ref="F42:F63" si="9">G42+H42</f>
        <v>7801</v>
      </c>
      <c r="G42" s="10">
        <v>7400</v>
      </c>
      <c r="H42" s="10">
        <v>401</v>
      </c>
      <c r="I42" s="11">
        <f t="shared" si="4"/>
        <v>10651</v>
      </c>
      <c r="J42" s="28">
        <f t="shared" si="5"/>
        <v>939</v>
      </c>
      <c r="K42" s="28">
        <v>429</v>
      </c>
      <c r="L42" s="28">
        <v>510</v>
      </c>
      <c r="M42" s="11">
        <f t="shared" si="6"/>
        <v>22461</v>
      </c>
      <c r="N42" s="10">
        <v>16101</v>
      </c>
      <c r="O42" s="10">
        <f>400-60</f>
        <v>340</v>
      </c>
      <c r="P42" s="10">
        <v>6020</v>
      </c>
      <c r="Q42" s="11">
        <f t="shared" ref="Q42:Q63" si="10">I42+M42</f>
        <v>33112</v>
      </c>
      <c r="R42" s="11">
        <v>1670</v>
      </c>
      <c r="S42" s="11">
        <f>37818-6100</f>
        <v>31718</v>
      </c>
      <c r="T42" s="10">
        <v>694</v>
      </c>
      <c r="U42" s="10">
        <v>93004</v>
      </c>
      <c r="V42" s="11">
        <f t="shared" si="8"/>
        <v>3966</v>
      </c>
      <c r="W42" s="10">
        <v>0</v>
      </c>
      <c r="X42" s="10">
        <v>1184</v>
      </c>
      <c r="Y42" s="10">
        <v>1952</v>
      </c>
      <c r="Z42" s="10">
        <v>830</v>
      </c>
      <c r="AA42" s="11">
        <v>0</v>
      </c>
    </row>
    <row r="43" spans="1:27" ht="27.75" customHeight="1">
      <c r="A43" s="33">
        <f t="shared" si="7"/>
        <v>34</v>
      </c>
      <c r="B43" s="7" t="s">
        <v>58</v>
      </c>
      <c r="C43" s="8">
        <f t="shared" si="3"/>
        <v>0</v>
      </c>
      <c r="D43" s="9">
        <v>0</v>
      </c>
      <c r="E43" s="10">
        <v>0</v>
      </c>
      <c r="F43" s="10">
        <f t="shared" si="9"/>
        <v>0</v>
      </c>
      <c r="G43" s="10">
        <v>0</v>
      </c>
      <c r="H43" s="10">
        <v>0</v>
      </c>
      <c r="I43" s="11">
        <f t="shared" si="4"/>
        <v>0</v>
      </c>
      <c r="J43" s="28">
        <f t="shared" si="5"/>
        <v>0</v>
      </c>
      <c r="K43" s="28"/>
      <c r="L43" s="28"/>
      <c r="M43" s="11">
        <f t="shared" si="6"/>
        <v>96303</v>
      </c>
      <c r="N43" s="10">
        <v>96303</v>
      </c>
      <c r="O43" s="10">
        <v>0</v>
      </c>
      <c r="P43" s="10">
        <v>0</v>
      </c>
      <c r="Q43" s="11">
        <f t="shared" si="10"/>
        <v>96303</v>
      </c>
      <c r="R43" s="11">
        <v>0</v>
      </c>
      <c r="S43" s="11">
        <v>22097</v>
      </c>
      <c r="T43" s="10">
        <v>0</v>
      </c>
      <c r="U43" s="10">
        <v>880775</v>
      </c>
      <c r="V43" s="11">
        <f t="shared" si="8"/>
        <v>0</v>
      </c>
      <c r="W43" s="10"/>
      <c r="X43" s="10"/>
      <c r="Y43" s="10"/>
      <c r="Z43" s="10">
        <v>0</v>
      </c>
      <c r="AA43" s="11">
        <v>0</v>
      </c>
    </row>
    <row r="44" spans="1:27" ht="27.75" customHeight="1">
      <c r="A44" s="33">
        <f t="shared" si="7"/>
        <v>35</v>
      </c>
      <c r="B44" s="7" t="s">
        <v>59</v>
      </c>
      <c r="C44" s="8">
        <f t="shared" si="3"/>
        <v>0</v>
      </c>
      <c r="D44" s="9">
        <v>0</v>
      </c>
      <c r="E44" s="10">
        <v>0</v>
      </c>
      <c r="F44" s="10">
        <f t="shared" si="9"/>
        <v>0</v>
      </c>
      <c r="G44" s="10">
        <v>0</v>
      </c>
      <c r="H44" s="10">
        <v>0</v>
      </c>
      <c r="I44" s="11">
        <f t="shared" si="4"/>
        <v>0</v>
      </c>
      <c r="J44" s="28">
        <f t="shared" si="5"/>
        <v>0</v>
      </c>
      <c r="K44" s="28"/>
      <c r="L44" s="28"/>
      <c r="M44" s="11">
        <f t="shared" si="6"/>
        <v>70229</v>
      </c>
      <c r="N44" s="10">
        <v>70229</v>
      </c>
      <c r="O44" s="10">
        <v>0</v>
      </c>
      <c r="P44" s="10">
        <v>0</v>
      </c>
      <c r="Q44" s="11">
        <f t="shared" si="10"/>
        <v>70229</v>
      </c>
      <c r="R44" s="11">
        <v>0</v>
      </c>
      <c r="S44" s="11">
        <v>10465</v>
      </c>
      <c r="T44" s="10">
        <v>0</v>
      </c>
      <c r="U44" s="10">
        <v>632005</v>
      </c>
      <c r="V44" s="11">
        <f t="shared" si="8"/>
        <v>0</v>
      </c>
      <c r="W44" s="10"/>
      <c r="X44" s="10"/>
      <c r="Y44" s="10"/>
      <c r="Z44" s="10">
        <v>0</v>
      </c>
      <c r="AA44" s="11">
        <v>0</v>
      </c>
    </row>
    <row r="45" spans="1:27" ht="31.5" customHeight="1">
      <c r="A45" s="33">
        <f t="shared" si="7"/>
        <v>36</v>
      </c>
      <c r="B45" s="7" t="s">
        <v>60</v>
      </c>
      <c r="C45" s="8">
        <f t="shared" si="3"/>
        <v>0</v>
      </c>
      <c r="D45" s="9">
        <v>0</v>
      </c>
      <c r="E45" s="10">
        <v>0</v>
      </c>
      <c r="F45" s="10">
        <f t="shared" si="9"/>
        <v>0</v>
      </c>
      <c r="G45" s="10">
        <v>0</v>
      </c>
      <c r="H45" s="10">
        <v>0</v>
      </c>
      <c r="I45" s="11">
        <f t="shared" si="4"/>
        <v>0</v>
      </c>
      <c r="J45" s="28">
        <f t="shared" si="5"/>
        <v>0</v>
      </c>
      <c r="K45" s="28"/>
      <c r="L45" s="28"/>
      <c r="M45" s="11">
        <f t="shared" si="6"/>
        <v>104556</v>
      </c>
      <c r="N45" s="10">
        <v>101956</v>
      </c>
      <c r="O45" s="10">
        <v>600</v>
      </c>
      <c r="P45" s="10">
        <v>2000</v>
      </c>
      <c r="Q45" s="11">
        <f t="shared" si="10"/>
        <v>104556</v>
      </c>
      <c r="R45" s="11">
        <v>13860</v>
      </c>
      <c r="S45" s="11">
        <v>21836</v>
      </c>
      <c r="T45" s="10">
        <v>0</v>
      </c>
      <c r="U45" s="10">
        <v>0</v>
      </c>
      <c r="V45" s="11">
        <f t="shared" si="8"/>
        <v>0</v>
      </c>
      <c r="W45" s="10"/>
      <c r="X45" s="10"/>
      <c r="Y45" s="10"/>
      <c r="Z45" s="10">
        <v>0</v>
      </c>
      <c r="AA45" s="11">
        <v>0</v>
      </c>
    </row>
    <row r="46" spans="1:27" ht="25.5">
      <c r="A46" s="33">
        <f t="shared" si="7"/>
        <v>37</v>
      </c>
      <c r="B46" s="7" t="s">
        <v>61</v>
      </c>
      <c r="C46" s="8">
        <f t="shared" si="3"/>
        <v>0</v>
      </c>
      <c r="D46" s="9">
        <v>0</v>
      </c>
      <c r="E46" s="10">
        <v>0</v>
      </c>
      <c r="F46" s="10">
        <f t="shared" si="9"/>
        <v>3921</v>
      </c>
      <c r="G46" s="10">
        <v>3921</v>
      </c>
      <c r="H46" s="10">
        <v>0</v>
      </c>
      <c r="I46" s="11">
        <f t="shared" si="4"/>
        <v>3921</v>
      </c>
      <c r="J46" s="28">
        <f t="shared" si="5"/>
        <v>0</v>
      </c>
      <c r="K46" s="28"/>
      <c r="L46" s="28"/>
      <c r="M46" s="11">
        <f t="shared" si="6"/>
        <v>51850</v>
      </c>
      <c r="N46" s="10">
        <v>51600</v>
      </c>
      <c r="O46" s="10">
        <v>250</v>
      </c>
      <c r="P46" s="10">
        <v>0</v>
      </c>
      <c r="Q46" s="11">
        <f t="shared" si="10"/>
        <v>55771</v>
      </c>
      <c r="R46" s="11">
        <v>36468</v>
      </c>
      <c r="S46" s="11">
        <v>30162</v>
      </c>
      <c r="T46" s="10">
        <v>0</v>
      </c>
      <c r="U46" s="10">
        <v>0</v>
      </c>
      <c r="V46" s="11">
        <f t="shared" si="8"/>
        <v>0</v>
      </c>
      <c r="W46" s="10"/>
      <c r="X46" s="10"/>
      <c r="Y46" s="10"/>
      <c r="Z46" s="10">
        <v>0</v>
      </c>
      <c r="AA46" s="11">
        <v>0</v>
      </c>
    </row>
    <row r="47" spans="1:27" ht="25.5">
      <c r="A47" s="33">
        <f t="shared" si="7"/>
        <v>38</v>
      </c>
      <c r="B47" s="7" t="s">
        <v>62</v>
      </c>
      <c r="C47" s="8">
        <f t="shared" si="3"/>
        <v>0</v>
      </c>
      <c r="D47" s="9">
        <v>0</v>
      </c>
      <c r="E47" s="10">
        <v>0</v>
      </c>
      <c r="F47" s="10">
        <f t="shared" si="9"/>
        <v>0</v>
      </c>
      <c r="G47" s="10">
        <v>0</v>
      </c>
      <c r="H47" s="10">
        <v>0</v>
      </c>
      <c r="I47" s="11">
        <f t="shared" si="4"/>
        <v>0</v>
      </c>
      <c r="J47" s="28">
        <f t="shared" si="5"/>
        <v>0</v>
      </c>
      <c r="K47" s="28"/>
      <c r="L47" s="28"/>
      <c r="M47" s="11">
        <f t="shared" si="6"/>
        <v>23368</v>
      </c>
      <c r="N47" s="10">
        <v>23368</v>
      </c>
      <c r="O47" s="10">
        <v>0</v>
      </c>
      <c r="P47" s="10">
        <v>0</v>
      </c>
      <c r="Q47" s="11">
        <f t="shared" si="10"/>
        <v>23368</v>
      </c>
      <c r="R47" s="11">
        <v>11000</v>
      </c>
      <c r="S47" s="11">
        <v>2424</v>
      </c>
      <c r="T47" s="10">
        <v>0</v>
      </c>
      <c r="U47" s="10">
        <v>0</v>
      </c>
      <c r="V47" s="11">
        <f t="shared" si="8"/>
        <v>0</v>
      </c>
      <c r="W47" s="10"/>
      <c r="X47" s="10"/>
      <c r="Y47" s="10"/>
      <c r="Z47" s="10">
        <v>0</v>
      </c>
      <c r="AA47" s="11">
        <v>0</v>
      </c>
    </row>
    <row r="48" spans="1:27" ht="28.5" customHeight="1">
      <c r="A48" s="33">
        <f t="shared" si="7"/>
        <v>39</v>
      </c>
      <c r="B48" s="7" t="s">
        <v>63</v>
      </c>
      <c r="C48" s="8">
        <f t="shared" si="3"/>
        <v>0</v>
      </c>
      <c r="D48" s="9">
        <v>0</v>
      </c>
      <c r="E48" s="10">
        <v>0</v>
      </c>
      <c r="F48" s="10">
        <f t="shared" si="9"/>
        <v>0</v>
      </c>
      <c r="G48" s="10">
        <v>0</v>
      </c>
      <c r="H48" s="10">
        <v>0</v>
      </c>
      <c r="I48" s="11">
        <f t="shared" si="4"/>
        <v>0</v>
      </c>
      <c r="J48" s="28">
        <f t="shared" si="5"/>
        <v>0</v>
      </c>
      <c r="K48" s="28"/>
      <c r="L48" s="28"/>
      <c r="M48" s="11">
        <f t="shared" si="6"/>
        <v>26545</v>
      </c>
      <c r="N48" s="10">
        <v>26545</v>
      </c>
      <c r="O48" s="10">
        <v>0</v>
      </c>
      <c r="P48" s="10">
        <v>0</v>
      </c>
      <c r="Q48" s="11">
        <f t="shared" si="10"/>
        <v>26545</v>
      </c>
      <c r="R48" s="11">
        <v>0</v>
      </c>
      <c r="S48" s="11">
        <v>12206</v>
      </c>
      <c r="T48" s="10">
        <v>0</v>
      </c>
      <c r="U48" s="10">
        <v>0</v>
      </c>
      <c r="V48" s="11">
        <f t="shared" si="8"/>
        <v>0</v>
      </c>
      <c r="W48" s="10"/>
      <c r="X48" s="10"/>
      <c r="Y48" s="10"/>
      <c r="Z48" s="10">
        <v>0</v>
      </c>
      <c r="AA48" s="11">
        <v>0</v>
      </c>
    </row>
    <row r="49" spans="1:27" ht="28.5" customHeight="1">
      <c r="A49" s="33">
        <f t="shared" si="7"/>
        <v>40</v>
      </c>
      <c r="B49" s="7" t="s">
        <v>64</v>
      </c>
      <c r="C49" s="8">
        <f t="shared" si="3"/>
        <v>0</v>
      </c>
      <c r="D49" s="9">
        <v>0</v>
      </c>
      <c r="E49" s="10">
        <v>0</v>
      </c>
      <c r="F49" s="10">
        <f t="shared" si="9"/>
        <v>0</v>
      </c>
      <c r="G49" s="10">
        <v>0</v>
      </c>
      <c r="H49" s="10">
        <v>0</v>
      </c>
      <c r="I49" s="11">
        <f t="shared" si="4"/>
        <v>0</v>
      </c>
      <c r="J49" s="28">
        <f t="shared" si="5"/>
        <v>0</v>
      </c>
      <c r="K49" s="28"/>
      <c r="L49" s="28"/>
      <c r="M49" s="11">
        <f t="shared" si="6"/>
        <v>4900</v>
      </c>
      <c r="N49" s="10">
        <v>4900</v>
      </c>
      <c r="O49" s="10">
        <v>0</v>
      </c>
      <c r="P49" s="10">
        <v>0</v>
      </c>
      <c r="Q49" s="11">
        <f t="shared" si="10"/>
        <v>4900</v>
      </c>
      <c r="R49" s="11">
        <v>1282</v>
      </c>
      <c r="S49" s="11">
        <v>0</v>
      </c>
      <c r="T49" s="10">
        <v>0</v>
      </c>
      <c r="U49" s="10">
        <v>0</v>
      </c>
      <c r="V49" s="11">
        <f t="shared" si="8"/>
        <v>0</v>
      </c>
      <c r="W49" s="10"/>
      <c r="X49" s="10"/>
      <c r="Y49" s="10"/>
      <c r="Z49" s="10">
        <v>0</v>
      </c>
      <c r="AA49" s="11">
        <v>0</v>
      </c>
    </row>
    <row r="50" spans="1:27" ht="28.5" customHeight="1">
      <c r="A50" s="33">
        <f t="shared" si="7"/>
        <v>41</v>
      </c>
      <c r="B50" s="7" t="s">
        <v>65</v>
      </c>
      <c r="C50" s="8">
        <f t="shared" si="3"/>
        <v>0</v>
      </c>
      <c r="D50" s="9">
        <v>0</v>
      </c>
      <c r="E50" s="10">
        <v>0</v>
      </c>
      <c r="F50" s="10">
        <f t="shared" si="9"/>
        <v>0</v>
      </c>
      <c r="G50" s="10">
        <v>0</v>
      </c>
      <c r="H50" s="10">
        <v>0</v>
      </c>
      <c r="I50" s="11">
        <f t="shared" si="4"/>
        <v>0</v>
      </c>
      <c r="J50" s="28">
        <f t="shared" si="5"/>
        <v>0</v>
      </c>
      <c r="K50" s="28"/>
      <c r="L50" s="28"/>
      <c r="M50" s="11">
        <f t="shared" si="6"/>
        <v>44000</v>
      </c>
      <c r="N50" s="10">
        <v>44000</v>
      </c>
      <c r="O50" s="10">
        <v>0</v>
      </c>
      <c r="P50" s="10">
        <v>0</v>
      </c>
      <c r="Q50" s="11">
        <f t="shared" si="10"/>
        <v>44000</v>
      </c>
      <c r="R50" s="11">
        <v>0</v>
      </c>
      <c r="S50" s="11">
        <v>33000</v>
      </c>
      <c r="T50" s="10">
        <v>0</v>
      </c>
      <c r="U50" s="10">
        <v>0</v>
      </c>
      <c r="V50" s="11">
        <f t="shared" si="8"/>
        <v>0</v>
      </c>
      <c r="W50" s="10"/>
      <c r="X50" s="10"/>
      <c r="Y50" s="10"/>
      <c r="Z50" s="10">
        <v>0</v>
      </c>
      <c r="AA50" s="11">
        <v>0</v>
      </c>
    </row>
    <row r="51" spans="1:27" ht="39" customHeight="1">
      <c r="A51" s="33">
        <f t="shared" si="7"/>
        <v>42</v>
      </c>
      <c r="B51" s="13" t="s">
        <v>66</v>
      </c>
      <c r="C51" s="8">
        <f t="shared" si="3"/>
        <v>0</v>
      </c>
      <c r="D51" s="9">
        <v>0</v>
      </c>
      <c r="E51" s="10">
        <v>0</v>
      </c>
      <c r="F51" s="10">
        <f t="shared" si="9"/>
        <v>0</v>
      </c>
      <c r="G51" s="10">
        <v>0</v>
      </c>
      <c r="H51" s="10">
        <v>0</v>
      </c>
      <c r="I51" s="11">
        <f t="shared" si="4"/>
        <v>0</v>
      </c>
      <c r="J51" s="28">
        <f t="shared" si="5"/>
        <v>0</v>
      </c>
      <c r="K51" s="28"/>
      <c r="L51" s="28"/>
      <c r="M51" s="11">
        <f t="shared" si="6"/>
        <v>300</v>
      </c>
      <c r="N51" s="10">
        <v>300</v>
      </c>
      <c r="O51" s="10">
        <v>0</v>
      </c>
      <c r="P51" s="10">
        <v>0</v>
      </c>
      <c r="Q51" s="11">
        <f t="shared" si="10"/>
        <v>300</v>
      </c>
      <c r="R51" s="11">
        <v>0</v>
      </c>
      <c r="S51" s="11">
        <f>5140-3180</f>
        <v>1960</v>
      </c>
      <c r="T51" s="10">
        <v>0</v>
      </c>
      <c r="U51" s="10">
        <v>0</v>
      </c>
      <c r="V51" s="11">
        <f t="shared" si="8"/>
        <v>0</v>
      </c>
      <c r="W51" s="10"/>
      <c r="X51" s="10"/>
      <c r="Y51" s="10"/>
      <c r="Z51" s="10">
        <v>0</v>
      </c>
      <c r="AA51" s="11">
        <v>0</v>
      </c>
    </row>
    <row r="52" spans="1:27" ht="21" customHeight="1">
      <c r="A52" s="33">
        <f t="shared" si="7"/>
        <v>43</v>
      </c>
      <c r="B52" s="7" t="s">
        <v>67</v>
      </c>
      <c r="C52" s="8">
        <f t="shared" si="3"/>
        <v>0</v>
      </c>
      <c r="D52" s="9">
        <v>0</v>
      </c>
      <c r="E52" s="10">
        <v>0</v>
      </c>
      <c r="F52" s="10">
        <f t="shared" si="9"/>
        <v>0</v>
      </c>
      <c r="G52" s="10">
        <v>0</v>
      </c>
      <c r="H52" s="10">
        <v>0</v>
      </c>
      <c r="I52" s="11">
        <f>C52+F52</f>
        <v>0</v>
      </c>
      <c r="J52" s="28">
        <f t="shared" si="5"/>
        <v>0</v>
      </c>
      <c r="K52" s="28"/>
      <c r="L52" s="28"/>
      <c r="M52" s="11">
        <f t="shared" si="6"/>
        <v>674</v>
      </c>
      <c r="N52" s="10">
        <v>674</v>
      </c>
      <c r="O52" s="10">
        <v>0</v>
      </c>
      <c r="P52" s="10">
        <v>0</v>
      </c>
      <c r="Q52" s="11">
        <f t="shared" si="10"/>
        <v>674</v>
      </c>
      <c r="R52" s="11">
        <v>0</v>
      </c>
      <c r="S52" s="11">
        <v>720</v>
      </c>
      <c r="T52" s="10">
        <v>0</v>
      </c>
      <c r="U52" s="10">
        <v>0</v>
      </c>
      <c r="V52" s="11">
        <f t="shared" si="8"/>
        <v>0</v>
      </c>
      <c r="W52" s="10"/>
      <c r="X52" s="10"/>
      <c r="Y52" s="10"/>
      <c r="Z52" s="10">
        <v>0</v>
      </c>
      <c r="AA52" s="11">
        <v>0</v>
      </c>
    </row>
    <row r="53" spans="1:27" ht="12.75">
      <c r="A53" s="33">
        <f t="shared" si="7"/>
        <v>44</v>
      </c>
      <c r="B53" s="7" t="s">
        <v>68</v>
      </c>
      <c r="C53" s="8">
        <f t="shared" si="3"/>
        <v>0</v>
      </c>
      <c r="D53" s="9">
        <v>0</v>
      </c>
      <c r="E53" s="10">
        <v>0</v>
      </c>
      <c r="F53" s="10">
        <f t="shared" si="9"/>
        <v>0</v>
      </c>
      <c r="G53" s="10">
        <v>0</v>
      </c>
      <c r="H53" s="10">
        <v>0</v>
      </c>
      <c r="I53" s="11">
        <f t="shared" si="4"/>
        <v>0</v>
      </c>
      <c r="J53" s="28">
        <f t="shared" si="5"/>
        <v>0</v>
      </c>
      <c r="K53" s="28"/>
      <c r="L53" s="28"/>
      <c r="M53" s="11">
        <f t="shared" si="6"/>
        <v>0</v>
      </c>
      <c r="N53" s="10">
        <v>0</v>
      </c>
      <c r="O53" s="10">
        <v>0</v>
      </c>
      <c r="P53" s="10">
        <v>0</v>
      </c>
      <c r="Q53" s="11">
        <f t="shared" si="10"/>
        <v>0</v>
      </c>
      <c r="R53" s="11">
        <v>0</v>
      </c>
      <c r="S53" s="11">
        <v>792</v>
      </c>
      <c r="T53" s="10">
        <v>0</v>
      </c>
      <c r="U53" s="10">
        <v>0</v>
      </c>
      <c r="V53" s="11">
        <f t="shared" si="8"/>
        <v>0</v>
      </c>
      <c r="W53" s="10"/>
      <c r="X53" s="10"/>
      <c r="Y53" s="10"/>
      <c r="Z53" s="10">
        <v>0</v>
      </c>
      <c r="AA53" s="11">
        <v>0</v>
      </c>
    </row>
    <row r="54" spans="1:27" ht="12.75">
      <c r="A54" s="33">
        <f t="shared" si="7"/>
        <v>45</v>
      </c>
      <c r="B54" s="7" t="s">
        <v>69</v>
      </c>
      <c r="C54" s="8">
        <f t="shared" si="3"/>
        <v>0</v>
      </c>
      <c r="D54" s="9">
        <v>0</v>
      </c>
      <c r="E54" s="10">
        <v>0</v>
      </c>
      <c r="F54" s="10">
        <f t="shared" si="9"/>
        <v>0</v>
      </c>
      <c r="G54" s="10">
        <v>0</v>
      </c>
      <c r="H54" s="10">
        <v>0</v>
      </c>
      <c r="I54" s="11">
        <f t="shared" si="4"/>
        <v>0</v>
      </c>
      <c r="J54" s="28">
        <f t="shared" si="5"/>
        <v>0</v>
      </c>
      <c r="K54" s="28"/>
      <c r="L54" s="28"/>
      <c r="M54" s="11">
        <f t="shared" si="6"/>
        <v>0</v>
      </c>
      <c r="N54" s="10">
        <v>0</v>
      </c>
      <c r="O54" s="10">
        <v>0</v>
      </c>
      <c r="P54" s="10">
        <v>0</v>
      </c>
      <c r="Q54" s="11">
        <f t="shared" si="10"/>
        <v>0</v>
      </c>
      <c r="R54" s="11">
        <v>0</v>
      </c>
      <c r="S54" s="11">
        <v>504</v>
      </c>
      <c r="T54" s="10">
        <v>0</v>
      </c>
      <c r="U54" s="10">
        <v>0</v>
      </c>
      <c r="V54" s="11">
        <f t="shared" si="8"/>
        <v>0</v>
      </c>
      <c r="W54" s="10"/>
      <c r="X54" s="10"/>
      <c r="Y54" s="10"/>
      <c r="Z54" s="10">
        <v>0</v>
      </c>
      <c r="AA54" s="11">
        <v>0</v>
      </c>
    </row>
    <row r="55" spans="1:27" ht="12.75">
      <c r="A55" s="33">
        <f t="shared" si="7"/>
        <v>46</v>
      </c>
      <c r="B55" s="7" t="s">
        <v>70</v>
      </c>
      <c r="C55" s="8">
        <f t="shared" si="3"/>
        <v>0</v>
      </c>
      <c r="D55" s="9">
        <v>0</v>
      </c>
      <c r="E55" s="10">
        <v>0</v>
      </c>
      <c r="F55" s="10">
        <f t="shared" si="9"/>
        <v>0</v>
      </c>
      <c r="G55" s="10">
        <v>0</v>
      </c>
      <c r="H55" s="10">
        <v>0</v>
      </c>
      <c r="I55" s="11">
        <f t="shared" si="4"/>
        <v>0</v>
      </c>
      <c r="J55" s="28">
        <f t="shared" si="5"/>
        <v>0</v>
      </c>
      <c r="K55" s="28"/>
      <c r="L55" s="28"/>
      <c r="M55" s="11">
        <f t="shared" si="6"/>
        <v>0</v>
      </c>
      <c r="N55" s="10">
        <v>0</v>
      </c>
      <c r="O55" s="10">
        <v>0</v>
      </c>
      <c r="P55" s="10">
        <v>0</v>
      </c>
      <c r="Q55" s="11">
        <f t="shared" si="10"/>
        <v>0</v>
      </c>
      <c r="R55" s="11">
        <v>0</v>
      </c>
      <c r="S55" s="11">
        <v>720</v>
      </c>
      <c r="T55" s="10">
        <v>0</v>
      </c>
      <c r="U55" s="10">
        <v>0</v>
      </c>
      <c r="V55" s="11">
        <f t="shared" si="8"/>
        <v>0</v>
      </c>
      <c r="W55" s="10"/>
      <c r="X55" s="10"/>
      <c r="Y55" s="10"/>
      <c r="Z55" s="10">
        <v>0</v>
      </c>
      <c r="AA55" s="11">
        <v>0</v>
      </c>
    </row>
    <row r="56" spans="1:27" ht="12.75">
      <c r="A56" s="33">
        <f t="shared" si="7"/>
        <v>47</v>
      </c>
      <c r="B56" s="7" t="s">
        <v>71</v>
      </c>
      <c r="C56" s="8">
        <f t="shared" si="3"/>
        <v>0</v>
      </c>
      <c r="D56" s="9">
        <v>0</v>
      </c>
      <c r="E56" s="10">
        <v>0</v>
      </c>
      <c r="F56" s="10">
        <f t="shared" si="9"/>
        <v>0</v>
      </c>
      <c r="G56" s="10">
        <v>0</v>
      </c>
      <c r="H56" s="10">
        <v>0</v>
      </c>
      <c r="I56" s="11">
        <f t="shared" si="4"/>
        <v>0</v>
      </c>
      <c r="J56" s="28">
        <f t="shared" si="5"/>
        <v>0</v>
      </c>
      <c r="K56" s="28"/>
      <c r="L56" s="28"/>
      <c r="M56" s="11">
        <f t="shared" si="6"/>
        <v>0</v>
      </c>
      <c r="N56" s="10">
        <v>0</v>
      </c>
      <c r="O56" s="10">
        <v>0</v>
      </c>
      <c r="P56" s="10">
        <v>0</v>
      </c>
      <c r="Q56" s="11">
        <f t="shared" si="10"/>
        <v>0</v>
      </c>
      <c r="R56" s="11">
        <v>0</v>
      </c>
      <c r="S56" s="11">
        <v>732</v>
      </c>
      <c r="T56" s="10">
        <v>0</v>
      </c>
      <c r="U56" s="10">
        <v>0</v>
      </c>
      <c r="V56" s="11">
        <f t="shared" si="8"/>
        <v>0</v>
      </c>
      <c r="W56" s="10"/>
      <c r="X56" s="10"/>
      <c r="Y56" s="10"/>
      <c r="Z56" s="10">
        <v>0</v>
      </c>
      <c r="AA56" s="11">
        <v>0</v>
      </c>
    </row>
    <row r="57" spans="1:27" ht="12.75">
      <c r="A57" s="33">
        <f t="shared" si="7"/>
        <v>48</v>
      </c>
      <c r="B57" s="14" t="s">
        <v>72</v>
      </c>
      <c r="C57" s="8">
        <f t="shared" si="3"/>
        <v>0</v>
      </c>
      <c r="D57" s="9">
        <v>0</v>
      </c>
      <c r="E57" s="10">
        <v>0</v>
      </c>
      <c r="F57" s="10">
        <f t="shared" si="9"/>
        <v>0</v>
      </c>
      <c r="G57" s="10">
        <v>0</v>
      </c>
      <c r="H57" s="10">
        <v>0</v>
      </c>
      <c r="I57" s="11">
        <f t="shared" si="4"/>
        <v>0</v>
      </c>
      <c r="J57" s="28">
        <f t="shared" si="5"/>
        <v>0</v>
      </c>
      <c r="K57" s="28"/>
      <c r="L57" s="28"/>
      <c r="M57" s="11">
        <f t="shared" si="6"/>
        <v>0</v>
      </c>
      <c r="N57" s="10">
        <v>0</v>
      </c>
      <c r="O57" s="10">
        <v>0</v>
      </c>
      <c r="P57" s="10">
        <v>0</v>
      </c>
      <c r="Q57" s="11">
        <f t="shared" si="10"/>
        <v>0</v>
      </c>
      <c r="R57" s="11">
        <v>0</v>
      </c>
      <c r="S57" s="11">
        <v>276</v>
      </c>
      <c r="T57" s="10">
        <v>0</v>
      </c>
      <c r="U57" s="10">
        <v>0</v>
      </c>
      <c r="V57" s="11">
        <f t="shared" si="8"/>
        <v>0</v>
      </c>
      <c r="W57" s="10"/>
      <c r="X57" s="10"/>
      <c r="Y57" s="10"/>
      <c r="Z57" s="10">
        <v>0</v>
      </c>
      <c r="AA57" s="11">
        <v>0</v>
      </c>
    </row>
    <row r="58" spans="1:27" ht="12.75">
      <c r="A58" s="33">
        <f t="shared" si="7"/>
        <v>49</v>
      </c>
      <c r="B58" s="12" t="s">
        <v>73</v>
      </c>
      <c r="C58" s="8">
        <f t="shared" si="3"/>
        <v>0</v>
      </c>
      <c r="D58" s="9">
        <v>0</v>
      </c>
      <c r="E58" s="10">
        <v>0</v>
      </c>
      <c r="F58" s="10">
        <f t="shared" si="9"/>
        <v>0</v>
      </c>
      <c r="G58" s="10">
        <v>0</v>
      </c>
      <c r="H58" s="10">
        <v>0</v>
      </c>
      <c r="I58" s="11">
        <f t="shared" si="4"/>
        <v>0</v>
      </c>
      <c r="J58" s="28">
        <f t="shared" si="5"/>
        <v>0</v>
      </c>
      <c r="K58" s="28"/>
      <c r="L58" s="28"/>
      <c r="M58" s="11">
        <f t="shared" si="6"/>
        <v>454</v>
      </c>
      <c r="N58" s="10">
        <v>454</v>
      </c>
      <c r="O58" s="10">
        <v>0</v>
      </c>
      <c r="P58" s="10">
        <v>0</v>
      </c>
      <c r="Q58" s="11">
        <f t="shared" si="10"/>
        <v>454</v>
      </c>
      <c r="R58" s="11">
        <v>0</v>
      </c>
      <c r="S58" s="11">
        <v>0</v>
      </c>
      <c r="T58" s="10">
        <v>0</v>
      </c>
      <c r="U58" s="10">
        <v>0</v>
      </c>
      <c r="V58" s="11">
        <f t="shared" si="8"/>
        <v>0</v>
      </c>
      <c r="W58" s="10"/>
      <c r="X58" s="10"/>
      <c r="Y58" s="10"/>
      <c r="Z58" s="10">
        <v>0</v>
      </c>
      <c r="AA58" s="11">
        <v>0</v>
      </c>
    </row>
    <row r="59" spans="1:27" ht="12.75">
      <c r="A59" s="33">
        <f t="shared" si="7"/>
        <v>50</v>
      </c>
      <c r="B59" s="12" t="s">
        <v>74</v>
      </c>
      <c r="C59" s="8">
        <f t="shared" si="3"/>
        <v>0</v>
      </c>
      <c r="D59" s="9">
        <v>0</v>
      </c>
      <c r="E59" s="10">
        <v>0</v>
      </c>
      <c r="F59" s="10">
        <f t="shared" si="9"/>
        <v>0</v>
      </c>
      <c r="G59" s="10">
        <v>0</v>
      </c>
      <c r="H59" s="10">
        <v>0</v>
      </c>
      <c r="I59" s="11">
        <f t="shared" si="4"/>
        <v>0</v>
      </c>
      <c r="J59" s="28">
        <f t="shared" si="5"/>
        <v>0</v>
      </c>
      <c r="K59" s="28"/>
      <c r="L59" s="28"/>
      <c r="M59" s="11">
        <f t="shared" si="6"/>
        <v>0</v>
      </c>
      <c r="N59" s="10">
        <v>0</v>
      </c>
      <c r="O59" s="10">
        <v>0</v>
      </c>
      <c r="P59" s="10">
        <v>0</v>
      </c>
      <c r="Q59" s="11">
        <f t="shared" si="10"/>
        <v>0</v>
      </c>
      <c r="R59" s="11">
        <v>0</v>
      </c>
      <c r="S59" s="11">
        <v>0</v>
      </c>
      <c r="T59" s="10">
        <v>0</v>
      </c>
      <c r="U59" s="10">
        <v>0</v>
      </c>
      <c r="V59" s="11">
        <f t="shared" si="8"/>
        <v>0</v>
      </c>
      <c r="W59" s="10"/>
      <c r="X59" s="10"/>
      <c r="Y59" s="10"/>
      <c r="Z59" s="10">
        <v>0</v>
      </c>
      <c r="AA59" s="11">
        <v>0</v>
      </c>
    </row>
    <row r="60" spans="1:27" ht="12.75">
      <c r="A60" s="33">
        <f t="shared" si="7"/>
        <v>51</v>
      </c>
      <c r="B60" s="12" t="s">
        <v>75</v>
      </c>
      <c r="C60" s="8">
        <f t="shared" si="3"/>
        <v>0</v>
      </c>
      <c r="D60" s="9">
        <v>0</v>
      </c>
      <c r="E60" s="10">
        <v>0</v>
      </c>
      <c r="F60" s="10">
        <f t="shared" si="9"/>
        <v>0</v>
      </c>
      <c r="G60" s="10">
        <v>0</v>
      </c>
      <c r="H60" s="10">
        <v>0</v>
      </c>
      <c r="I60" s="11">
        <f t="shared" si="4"/>
        <v>0</v>
      </c>
      <c r="J60" s="28">
        <f t="shared" si="5"/>
        <v>0</v>
      </c>
      <c r="K60" s="28"/>
      <c r="L60" s="28"/>
      <c r="M60" s="11">
        <f t="shared" si="6"/>
        <v>980</v>
      </c>
      <c r="N60" s="10">
        <v>980</v>
      </c>
      <c r="O60" s="10">
        <v>0</v>
      </c>
      <c r="P60" s="10">
        <v>0</v>
      </c>
      <c r="Q60" s="11">
        <f t="shared" si="10"/>
        <v>980</v>
      </c>
      <c r="R60" s="11">
        <v>0</v>
      </c>
      <c r="S60" s="11">
        <v>350</v>
      </c>
      <c r="T60" s="10">
        <v>0</v>
      </c>
      <c r="U60" s="10">
        <v>0</v>
      </c>
      <c r="V60" s="11">
        <f t="shared" si="8"/>
        <v>0</v>
      </c>
      <c r="W60" s="10"/>
      <c r="X60" s="10"/>
      <c r="Y60" s="10"/>
      <c r="Z60" s="10">
        <v>0</v>
      </c>
      <c r="AA60" s="11">
        <v>0</v>
      </c>
    </row>
    <row r="61" spans="1:27" ht="12.75">
      <c r="A61" s="33">
        <f t="shared" si="7"/>
        <v>52</v>
      </c>
      <c r="B61" s="12" t="s">
        <v>76</v>
      </c>
      <c r="C61" s="8">
        <f t="shared" si="3"/>
        <v>0</v>
      </c>
      <c r="D61" s="9">
        <v>0</v>
      </c>
      <c r="E61" s="10">
        <v>0</v>
      </c>
      <c r="F61" s="10">
        <f t="shared" si="9"/>
        <v>0</v>
      </c>
      <c r="G61" s="10">
        <v>0</v>
      </c>
      <c r="H61" s="10">
        <v>0</v>
      </c>
      <c r="I61" s="11">
        <f t="shared" si="4"/>
        <v>0</v>
      </c>
      <c r="J61" s="28">
        <f t="shared" si="5"/>
        <v>0</v>
      </c>
      <c r="K61" s="28"/>
      <c r="L61" s="28"/>
      <c r="M61" s="11">
        <f t="shared" si="6"/>
        <v>0</v>
      </c>
      <c r="N61" s="10">
        <v>0</v>
      </c>
      <c r="O61" s="10">
        <v>0</v>
      </c>
      <c r="P61" s="10">
        <v>0</v>
      </c>
      <c r="Q61" s="11">
        <f t="shared" si="10"/>
        <v>0</v>
      </c>
      <c r="R61" s="11">
        <v>0</v>
      </c>
      <c r="S61" s="11">
        <v>0</v>
      </c>
      <c r="T61" s="10">
        <v>0</v>
      </c>
      <c r="U61" s="10">
        <v>0</v>
      </c>
      <c r="V61" s="11">
        <f t="shared" si="8"/>
        <v>0</v>
      </c>
      <c r="W61" s="10"/>
      <c r="X61" s="10"/>
      <c r="Y61" s="10"/>
      <c r="Z61" s="10">
        <v>0</v>
      </c>
      <c r="AA61" s="11">
        <v>0</v>
      </c>
    </row>
    <row r="62" spans="1:27" ht="12.75">
      <c r="A62" s="33">
        <f t="shared" si="7"/>
        <v>53</v>
      </c>
      <c r="B62" s="12" t="s">
        <v>77</v>
      </c>
      <c r="C62" s="8">
        <f t="shared" si="3"/>
        <v>0</v>
      </c>
      <c r="D62" s="9">
        <v>0</v>
      </c>
      <c r="E62" s="10">
        <v>0</v>
      </c>
      <c r="F62" s="10">
        <f t="shared" si="9"/>
        <v>0</v>
      </c>
      <c r="G62" s="10">
        <v>0</v>
      </c>
      <c r="H62" s="10">
        <v>0</v>
      </c>
      <c r="I62" s="11">
        <f t="shared" si="4"/>
        <v>0</v>
      </c>
      <c r="J62" s="28">
        <f t="shared" si="5"/>
        <v>0</v>
      </c>
      <c r="K62" s="28"/>
      <c r="L62" s="28"/>
      <c r="M62" s="11">
        <f t="shared" si="6"/>
        <v>0</v>
      </c>
      <c r="N62" s="10">
        <v>0</v>
      </c>
      <c r="O62" s="10">
        <v>0</v>
      </c>
      <c r="P62" s="10">
        <v>0</v>
      </c>
      <c r="Q62" s="11">
        <f t="shared" si="10"/>
        <v>0</v>
      </c>
      <c r="R62" s="11">
        <v>0</v>
      </c>
      <c r="S62" s="11">
        <v>0</v>
      </c>
      <c r="T62" s="10">
        <v>0</v>
      </c>
      <c r="U62" s="10">
        <v>0</v>
      </c>
      <c r="V62" s="11">
        <f t="shared" si="8"/>
        <v>0</v>
      </c>
      <c r="W62" s="10"/>
      <c r="X62" s="10"/>
      <c r="Y62" s="10"/>
      <c r="Z62" s="10">
        <v>0</v>
      </c>
      <c r="AA62" s="11">
        <v>0</v>
      </c>
    </row>
    <row r="63" spans="1:27" ht="12.75">
      <c r="A63" s="33">
        <f t="shared" si="7"/>
        <v>54</v>
      </c>
      <c r="B63" s="12" t="s">
        <v>78</v>
      </c>
      <c r="C63" s="8">
        <f t="shared" si="3"/>
        <v>0</v>
      </c>
      <c r="D63" s="9">
        <v>0</v>
      </c>
      <c r="E63" s="10">
        <v>0</v>
      </c>
      <c r="F63" s="10">
        <f t="shared" si="9"/>
        <v>0</v>
      </c>
      <c r="G63" s="10">
        <v>0</v>
      </c>
      <c r="H63" s="10">
        <v>0</v>
      </c>
      <c r="I63" s="11">
        <f t="shared" si="4"/>
        <v>0</v>
      </c>
      <c r="J63" s="28"/>
      <c r="K63" s="28"/>
      <c r="L63" s="28"/>
      <c r="M63" s="11">
        <f t="shared" si="6"/>
        <v>0</v>
      </c>
      <c r="N63" s="10">
        <v>0</v>
      </c>
      <c r="O63" s="10">
        <v>0</v>
      </c>
      <c r="P63" s="10">
        <v>0</v>
      </c>
      <c r="Q63" s="11">
        <f t="shared" si="10"/>
        <v>0</v>
      </c>
      <c r="R63" s="11">
        <v>0</v>
      </c>
      <c r="S63" s="11">
        <v>0</v>
      </c>
      <c r="T63" s="10">
        <v>0</v>
      </c>
      <c r="U63" s="10">
        <v>0</v>
      </c>
      <c r="V63" s="11">
        <f t="shared" si="8"/>
        <v>0</v>
      </c>
      <c r="W63" s="10"/>
      <c r="X63" s="10"/>
      <c r="Y63" s="10"/>
      <c r="Z63" s="10">
        <v>0</v>
      </c>
      <c r="AA63" s="11">
        <v>0</v>
      </c>
    </row>
    <row r="64" spans="1:27" s="17" customFormat="1" ht="13.5">
      <c r="A64" s="15"/>
      <c r="B64" s="16" t="s">
        <v>79</v>
      </c>
      <c r="C64" s="23">
        <f t="shared" ref="C64:AA64" si="11">SUM(C10:C61)</f>
        <v>290583</v>
      </c>
      <c r="D64" s="23">
        <f t="shared" si="11"/>
        <v>141536</v>
      </c>
      <c r="E64" s="23">
        <f t="shared" si="11"/>
        <v>149047</v>
      </c>
      <c r="F64" s="23">
        <f t="shared" si="11"/>
        <v>362599</v>
      </c>
      <c r="G64" s="23">
        <f t="shared" si="11"/>
        <v>347236</v>
      </c>
      <c r="H64" s="23">
        <f t="shared" si="11"/>
        <v>15363</v>
      </c>
      <c r="I64" s="23">
        <f t="shared" si="11"/>
        <v>653182</v>
      </c>
      <c r="J64" s="29">
        <f t="shared" ref="J64:L64" si="12">SUM(J10:J61)</f>
        <v>45439</v>
      </c>
      <c r="K64" s="29">
        <f t="shared" si="12"/>
        <v>15011</v>
      </c>
      <c r="L64" s="29">
        <f t="shared" si="12"/>
        <v>30428</v>
      </c>
      <c r="M64" s="23">
        <f t="shared" si="11"/>
        <v>1946650</v>
      </c>
      <c r="N64" s="23">
        <f t="shared" si="11"/>
        <v>1646704</v>
      </c>
      <c r="O64" s="23">
        <f t="shared" si="11"/>
        <v>7291</v>
      </c>
      <c r="P64" s="23">
        <f t="shared" si="11"/>
        <v>292655</v>
      </c>
      <c r="Q64" s="23">
        <f t="shared" si="11"/>
        <v>2599832</v>
      </c>
      <c r="R64" s="23">
        <f t="shared" si="11"/>
        <v>496900</v>
      </c>
      <c r="S64" s="23">
        <f t="shared" si="11"/>
        <v>1649300</v>
      </c>
      <c r="T64" s="23">
        <f t="shared" si="11"/>
        <v>70745</v>
      </c>
      <c r="U64" s="23">
        <f t="shared" si="11"/>
        <v>2777053</v>
      </c>
      <c r="V64" s="23">
        <f t="shared" si="11"/>
        <v>244229</v>
      </c>
      <c r="W64" s="23">
        <f t="shared" si="11"/>
        <v>42037</v>
      </c>
      <c r="X64" s="23">
        <f t="shared" si="11"/>
        <v>55800</v>
      </c>
      <c r="Y64" s="23">
        <f t="shared" si="11"/>
        <v>116835</v>
      </c>
      <c r="Z64" s="23">
        <f t="shared" si="11"/>
        <v>29557</v>
      </c>
      <c r="AA64" s="23">
        <f t="shared" si="11"/>
        <v>2908</v>
      </c>
    </row>
    <row r="65" spans="1:27" s="17" customFormat="1" ht="13.5">
      <c r="A65" s="18"/>
      <c r="B65" s="19" t="s">
        <v>80</v>
      </c>
      <c r="C65" s="19"/>
      <c r="D65" s="9"/>
      <c r="E65" s="10"/>
      <c r="F65" s="10"/>
      <c r="G65" s="9"/>
      <c r="H65" s="9"/>
      <c r="I65" s="11"/>
      <c r="J65" s="30"/>
      <c r="K65" s="30"/>
      <c r="L65" s="30"/>
      <c r="M65" s="11">
        <f>N65+O65+P65</f>
        <v>43926</v>
      </c>
      <c r="N65" s="11">
        <v>43926</v>
      </c>
      <c r="O65" s="11"/>
      <c r="P65" s="11"/>
      <c r="Q65" s="11">
        <f>I65+M65</f>
        <v>43926</v>
      </c>
      <c r="R65" s="11">
        <v>6981</v>
      </c>
      <c r="S65" s="11">
        <v>18826</v>
      </c>
      <c r="T65" s="11"/>
      <c r="U65" s="10"/>
      <c r="V65" s="11"/>
      <c r="W65" s="10"/>
      <c r="X65" s="10"/>
      <c r="Y65" s="10"/>
      <c r="Z65" s="11"/>
      <c r="AA65" s="11"/>
    </row>
    <row r="66" spans="1:27" s="22" customFormat="1" ht="13.5">
      <c r="A66" s="20"/>
      <c r="B66" s="21" t="s">
        <v>11</v>
      </c>
      <c r="C66" s="31">
        <f>C64+C65</f>
        <v>290583</v>
      </c>
      <c r="D66" s="31">
        <f t="shared" ref="D66:AA66" si="13">D64+D65</f>
        <v>141536</v>
      </c>
      <c r="E66" s="31">
        <f t="shared" si="13"/>
        <v>149047</v>
      </c>
      <c r="F66" s="31">
        <f t="shared" si="13"/>
        <v>362599</v>
      </c>
      <c r="G66" s="31">
        <f t="shared" si="13"/>
        <v>347236</v>
      </c>
      <c r="H66" s="31">
        <f t="shared" si="13"/>
        <v>15363</v>
      </c>
      <c r="I66" s="31">
        <f t="shared" si="13"/>
        <v>653182</v>
      </c>
      <c r="J66" s="32">
        <f t="shared" si="13"/>
        <v>45439</v>
      </c>
      <c r="K66" s="32">
        <f t="shared" si="13"/>
        <v>15011</v>
      </c>
      <c r="L66" s="32">
        <f t="shared" si="13"/>
        <v>30428</v>
      </c>
      <c r="M66" s="31">
        <f t="shared" si="13"/>
        <v>1990576</v>
      </c>
      <c r="N66" s="31">
        <f t="shared" si="13"/>
        <v>1690630</v>
      </c>
      <c r="O66" s="31">
        <f t="shared" si="13"/>
        <v>7291</v>
      </c>
      <c r="P66" s="31">
        <f t="shared" si="13"/>
        <v>292655</v>
      </c>
      <c r="Q66" s="31">
        <f>Q64+Q65</f>
        <v>2643758</v>
      </c>
      <c r="R66" s="31">
        <f t="shared" si="13"/>
        <v>503881</v>
      </c>
      <c r="S66" s="31">
        <f t="shared" si="13"/>
        <v>1668126</v>
      </c>
      <c r="T66" s="31">
        <f t="shared" si="13"/>
        <v>70745</v>
      </c>
      <c r="U66" s="31">
        <f t="shared" si="13"/>
        <v>2777053</v>
      </c>
      <c r="V66" s="31">
        <f t="shared" si="13"/>
        <v>244229</v>
      </c>
      <c r="W66" s="31">
        <f t="shared" si="13"/>
        <v>42037</v>
      </c>
      <c r="X66" s="31">
        <f t="shared" si="13"/>
        <v>55800</v>
      </c>
      <c r="Y66" s="31">
        <f t="shared" si="13"/>
        <v>116835</v>
      </c>
      <c r="Z66" s="31">
        <f t="shared" si="13"/>
        <v>29557</v>
      </c>
      <c r="AA66" s="31">
        <f t="shared" si="13"/>
        <v>2908</v>
      </c>
    </row>
  </sheetData>
  <mergeCells count="42">
    <mergeCell ref="A3:B3"/>
    <mergeCell ref="R4:R9"/>
    <mergeCell ref="A4:A9"/>
    <mergeCell ref="B4:B9"/>
    <mergeCell ref="H7:H9"/>
    <mergeCell ref="U4:U9"/>
    <mergeCell ref="V4:V9"/>
    <mergeCell ref="C4:Q4"/>
    <mergeCell ref="M5:P5"/>
    <mergeCell ref="Q5:Q9"/>
    <mergeCell ref="C6:C9"/>
    <mergeCell ref="D6:E6"/>
    <mergeCell ref="F6:F9"/>
    <mergeCell ref="G6:H6"/>
    <mergeCell ref="D7:D9"/>
    <mergeCell ref="E7:E9"/>
    <mergeCell ref="N7:N9"/>
    <mergeCell ref="G7:G9"/>
    <mergeCell ref="S4:T4"/>
    <mergeCell ref="S5:S9"/>
    <mergeCell ref="T5:T9"/>
    <mergeCell ref="W1:AA1"/>
    <mergeCell ref="W2:AA2"/>
    <mergeCell ref="W4:Z4"/>
    <mergeCell ref="AA4:AA9"/>
    <mergeCell ref="W5:Z5"/>
    <mergeCell ref="W6:W9"/>
    <mergeCell ref="X6:X9"/>
    <mergeCell ref="Y6:Y9"/>
    <mergeCell ref="Z6:Z9"/>
    <mergeCell ref="N1:Q1"/>
    <mergeCell ref="N2:Q2"/>
    <mergeCell ref="I6:I9"/>
    <mergeCell ref="M6:M9"/>
    <mergeCell ref="J7:L7"/>
    <mergeCell ref="J8:J9"/>
    <mergeCell ref="K8:L8"/>
    <mergeCell ref="N6:P6"/>
    <mergeCell ref="O7:O9"/>
    <mergeCell ref="P7:P9"/>
    <mergeCell ref="J6:L6"/>
    <mergeCell ref="C5:L5"/>
  </mergeCells>
  <pageMargins left="0.37" right="0" top="0.19" bottom="0" header="0" footer="0"/>
  <pageSetup paperSize="9" scale="60" fitToWidth="2" orientation="portrait" blackAndWhite="1" r:id="rId1"/>
  <colBreaks count="1" manualBreakCount="1">
    <brk id="17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2024-03-11T12:51:30Z</cp:lastPrinted>
  <dcterms:created xsi:type="dcterms:W3CDTF">2023-12-14T18:47:26Z</dcterms:created>
  <dcterms:modified xsi:type="dcterms:W3CDTF">2024-05-17T03:57:40Z</dcterms:modified>
</cp:coreProperties>
</file>